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dro\Desktop\sisanoc\"/>
    </mc:Choice>
  </mc:AlternateContent>
  <bookViews>
    <workbookView xWindow="0" yWindow="0" windowWidth="15300" windowHeight="8250" tabRatio="514"/>
  </bookViews>
  <sheets>
    <sheet name=" Notas real" sheetId="30" r:id="rId1"/>
    <sheet name="Otras " sheetId="28" state="hidden" r:id="rId2"/>
  </sheets>
  <definedNames>
    <definedName name="_xlnm.Print_Area" localSheetId="0">' Notas real'!$A$1:$D$301</definedName>
    <definedName name="_xlnm.Print_Area" localSheetId="1">'Otras '!$A$1:$D$227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0" i="30" l="1"/>
  <c r="B300" i="30"/>
  <c r="D112" i="30" l="1"/>
  <c r="B112" i="30"/>
  <c r="B276" i="30" l="1"/>
  <c r="B247" i="30" l="1"/>
  <c r="B182" i="30"/>
  <c r="B190" i="30"/>
  <c r="D143" i="30" l="1"/>
  <c r="B220" i="30" l="1"/>
  <c r="B226" i="30"/>
  <c r="B103" i="30"/>
  <c r="B200" i="30"/>
  <c r="D247" i="30"/>
  <c r="B105" i="30" l="1"/>
  <c r="B225" i="30" l="1"/>
  <c r="B99" i="30"/>
  <c r="B293" i="30" l="1"/>
  <c r="B284" i="30"/>
  <c r="B264" i="30"/>
  <c r="B227" i="30"/>
  <c r="D211" i="30"/>
  <c r="B154" i="30"/>
  <c r="B143" i="30"/>
  <c r="B145" i="30" l="1"/>
  <c r="B104" i="30" l="1"/>
  <c r="B106" i="30" s="1"/>
  <c r="B79" i="30"/>
  <c r="D227" i="30"/>
  <c r="D284" i="30" l="1"/>
  <c r="D293" i="30"/>
  <c r="D220" i="30"/>
  <c r="D200" i="30"/>
  <c r="D154" i="30"/>
  <c r="D99" i="30"/>
  <c r="D79" i="30"/>
  <c r="D276" i="30" l="1"/>
  <c r="D104" i="30" l="1"/>
  <c r="D106" i="30" s="1"/>
  <c r="D264" i="30" l="1"/>
  <c r="D145" i="30"/>
  <c r="J84" i="30" l="1"/>
  <c r="B106" i="28" l="1"/>
  <c r="B107" i="28"/>
  <c r="B211" i="30" l="1"/>
  <c r="B92" i="28"/>
  <c r="B147" i="28" l="1"/>
  <c r="B12" i="28"/>
  <c r="B38" i="28" l="1"/>
  <c r="B215" i="28" l="1"/>
  <c r="B171" i="28"/>
  <c r="D171" i="28"/>
  <c r="B129" i="28" l="1"/>
  <c r="B131" i="28" s="1"/>
  <c r="B60" i="28"/>
  <c r="B64" i="28" s="1"/>
  <c r="B30" i="28"/>
  <c r="B222" i="28" l="1"/>
  <c r="B216" i="28"/>
  <c r="B209" i="28"/>
  <c r="B197" i="28"/>
  <c r="B49" i="28"/>
  <c r="B211" i="28" l="1"/>
  <c r="D222" i="28"/>
  <c r="D216" i="28"/>
  <c r="D197" i="28"/>
  <c r="D131" i="28"/>
  <c r="D107" i="28"/>
  <c r="D64" i="28"/>
  <c r="D49" i="28"/>
  <c r="D30" i="28"/>
  <c r="D12" i="28"/>
  <c r="D208" i="28" l="1"/>
  <c r="D209" i="28" s="1"/>
  <c r="D179" i="28"/>
  <c r="B179" i="28"/>
  <c r="D162" i="28"/>
  <c r="B162" i="28"/>
  <c r="D155" i="28"/>
  <c r="B155" i="28"/>
  <c r="D143" i="28"/>
  <c r="D147" i="28" s="1"/>
  <c r="D122" i="28"/>
  <c r="B122" i="28"/>
  <c r="D113" i="28"/>
  <c r="B113" i="28"/>
  <c r="D91" i="28"/>
  <c r="D95" i="28" s="1"/>
  <c r="B85" i="28"/>
  <c r="D83" i="28"/>
  <c r="D82" i="28"/>
  <c r="D75" i="28"/>
  <c r="D77" i="28" s="1"/>
  <c r="B75" i="28"/>
  <c r="B77" i="28" s="1"/>
  <c r="D69" i="28"/>
  <c r="B69" i="28"/>
  <c r="D66" i="28"/>
  <c r="B66" i="28"/>
  <c r="D38" i="28"/>
  <c r="D85" i="28" l="1"/>
  <c r="B70" i="28"/>
  <c r="D70" i="28"/>
</calcChain>
</file>

<file path=xl/comments1.xml><?xml version="1.0" encoding="utf-8"?>
<comments xmlns="http://schemas.openxmlformats.org/spreadsheetml/2006/main">
  <authors>
    <author>pedro</author>
    <author>Anyer Perdomo Campusano</author>
  </authors>
  <commentList>
    <comment ref="I121" authorId="0" shapeId="0">
      <text>
        <r>
          <rPr>
            <b/>
            <sz val="9"/>
            <color indexed="81"/>
            <rFont val="Tahoma"/>
            <family val="2"/>
          </rPr>
          <t>pedro:</t>
        </r>
        <r>
          <rPr>
            <sz val="9"/>
            <color indexed="81"/>
            <rFont val="Tahoma"/>
            <family val="2"/>
          </rPr>
          <t xml:space="preserve">
Estos  retiro fueron producto de  los descargo realizado en fecha 14/10/2022, autorizado según doc.2942 d/f-05/10/2022. emitido por la Direccion general de bienes nacionales</t>
        </r>
      </text>
    </comment>
    <comment ref="B149" authorId="1" shapeId="0">
      <text>
        <r>
          <rPr>
            <b/>
            <sz val="9"/>
            <color indexed="81"/>
            <rFont val="Tahoma"/>
            <family val="2"/>
          </rPr>
          <t>Anyer Perdomo Campusano:</t>
        </r>
        <r>
          <rPr>
            <sz val="9"/>
            <color indexed="81"/>
            <rFont val="Tahoma"/>
            <family val="2"/>
          </rPr>
          <t xml:space="preserve">
este detalle corresponde a la cuenta de pagos anticipados.</t>
        </r>
      </text>
    </comment>
    <comment ref="B238" authorId="0" shapeId="0">
      <text>
        <r>
          <rPr>
            <b/>
            <sz val="9"/>
            <color indexed="81"/>
            <rFont val="Tahoma"/>
            <family val="2"/>
          </rPr>
          <t>pedro:</t>
        </r>
        <r>
          <rPr>
            <sz val="9"/>
            <color indexed="81"/>
            <rFont val="Tahoma"/>
            <family val="2"/>
          </rPr>
          <t xml:space="preserve">
</t>
        </r>
      </text>
    </comment>
    <comment ref="B292" authorId="0" shapeId="0">
      <text>
        <r>
          <rPr>
            <b/>
            <sz val="9"/>
            <color indexed="81"/>
            <rFont val="Tahoma"/>
            <family val="2"/>
          </rPr>
          <t>pedro:</t>
        </r>
        <r>
          <rPr>
            <sz val="9"/>
            <color indexed="81"/>
            <rFont val="Tahoma"/>
            <family val="2"/>
          </rPr>
          <t xml:space="preserve">
</t>
        </r>
      </text>
    </comment>
  </commentList>
</comments>
</file>

<file path=xl/sharedStrings.xml><?xml version="1.0" encoding="utf-8"?>
<sst xmlns="http://schemas.openxmlformats.org/spreadsheetml/2006/main" count="464" uniqueCount="359">
  <si>
    <t xml:space="preserve"> </t>
  </si>
  <si>
    <t>NOTAS A LOS ESTADOS FINANCIEROS</t>
  </si>
  <si>
    <t>ACTIVOS</t>
  </si>
  <si>
    <t xml:space="preserve">Nota 2: Disponibilidades Bancarias </t>
  </si>
  <si>
    <t>DESCRIPCIÓN</t>
  </si>
  <si>
    <t xml:space="preserve">Cajas chicas </t>
  </si>
  <si>
    <t>Total Disponibilidad</t>
  </si>
  <si>
    <t xml:space="preserve"> 2.1 Disponibilidades en Cuentas Bancarias</t>
  </si>
  <si>
    <t>Caja Chica (Sede Central)</t>
  </si>
  <si>
    <t>Caja Chica Regional-Santiago</t>
  </si>
  <si>
    <t>Caja Chica Regional-San Francisco de Macorís</t>
  </si>
  <si>
    <t>Caja Chica Regional-San Pedro de Macorís</t>
  </si>
  <si>
    <t>Caja Chica  Regional Barahona</t>
  </si>
  <si>
    <t>Caja Chica  Regional San Juan de la Maguana</t>
  </si>
  <si>
    <t>Caja Chica Regional Hato Mayor</t>
  </si>
  <si>
    <t>Nota 3- Inventario de Consumo</t>
  </si>
  <si>
    <t>Inventario en provisiones de cocina</t>
  </si>
  <si>
    <t>Inventario Productos de Papel, cartón y útiles varios</t>
  </si>
  <si>
    <t>Inventario de Productos y Útiles Varios</t>
  </si>
  <si>
    <t xml:space="preserve">DESCRIPCION </t>
  </si>
  <si>
    <t>Yw Internacional Bella Vista Maricos, SRL</t>
  </si>
  <si>
    <t>Delicias Campestre</t>
  </si>
  <si>
    <t>Shernove Group, SRL (Salao)</t>
  </si>
  <si>
    <t>Nota : Total de Cuenta por Cobrar</t>
  </si>
  <si>
    <t>Maquinaria y Equipos de Producción</t>
  </si>
  <si>
    <t>Equipos Educacionales y Recreativos</t>
  </si>
  <si>
    <t>Equipos de Transporte</t>
  </si>
  <si>
    <t xml:space="preserve">Equipos de Computación </t>
  </si>
  <si>
    <t>Equipos de Comunicación</t>
  </si>
  <si>
    <t>Equipos y Mueble de Oficina</t>
  </si>
  <si>
    <t>Herramientas y Repuestos Mayores</t>
  </si>
  <si>
    <t>Equipos Varios</t>
  </si>
  <si>
    <t>Edificio</t>
  </si>
  <si>
    <t>Edificaciones</t>
  </si>
  <si>
    <t>Equipos de Seguridad</t>
  </si>
  <si>
    <t xml:space="preserve">Total Bienes de Uso </t>
  </si>
  <si>
    <t>Menos: Depreciación Acumulada de Bienes de Uso</t>
  </si>
  <si>
    <t xml:space="preserve">Sub-total </t>
  </si>
  <si>
    <t>Terreno</t>
  </si>
  <si>
    <t>Obras de Arte y Elementos Coleccionables</t>
  </si>
  <si>
    <t xml:space="preserve">TOTAL </t>
  </si>
  <si>
    <t>Programas de Computación/Sotware Spiral y Licencias</t>
  </si>
  <si>
    <t>Menos: Depreciacion Acumulada de Bienes intangibles</t>
  </si>
  <si>
    <t>Total:</t>
  </si>
  <si>
    <t>Depósitos en alquileres</t>
  </si>
  <si>
    <t>Fianza por contrato de energía eléctrica</t>
  </si>
  <si>
    <t>Deposito o Fianza Internet de Tricom</t>
  </si>
  <si>
    <t xml:space="preserve">PASIVOS   </t>
  </si>
  <si>
    <t>Nota 8: Cuenta por Pagar Corto Plazo</t>
  </si>
  <si>
    <t>DESCRIPCION</t>
  </si>
  <si>
    <t>Gastos de Personal por Pagar</t>
  </si>
  <si>
    <t>Cuentas por pagar proveedores nacionales</t>
  </si>
  <si>
    <t>Gratificaciones y Bonificaciones por pagar</t>
  </si>
  <si>
    <t>Retenciones por pagar</t>
  </si>
  <si>
    <t>Nota 9: Patrimonio Institucional</t>
  </si>
  <si>
    <t xml:space="preserve">  </t>
  </si>
  <si>
    <t>DETALLE</t>
  </si>
  <si>
    <t xml:space="preserve">Patrimonio Institucional </t>
  </si>
  <si>
    <t xml:space="preserve">Total Patrimonio Neto </t>
  </si>
  <si>
    <t>PARTIDAS</t>
  </si>
  <si>
    <t>ESTADO DE RESULTADOS</t>
  </si>
  <si>
    <t>Ingresos  Corrientes</t>
  </si>
  <si>
    <t>Nota 10: Transferencias Corrientes del Gobierno Central</t>
  </si>
  <si>
    <t>Transferencias corrientes de la Administración Central</t>
  </si>
  <si>
    <t>Total Ingresos por Transferencias corrientes</t>
  </si>
  <si>
    <t>Ingresos por Multa</t>
  </si>
  <si>
    <t xml:space="preserve">Otros ingresos   </t>
  </si>
  <si>
    <t>Ingresos por Vtas.Libro,Base de Concurso,Contrato Adhesion y Certificaciones</t>
  </si>
  <si>
    <t>Ingresos por Contribución</t>
  </si>
  <si>
    <t>Total Ingresos Propios</t>
  </si>
  <si>
    <t xml:space="preserve">GASTOS </t>
  </si>
  <si>
    <t>Sueldos  fijos</t>
  </si>
  <si>
    <t>Sueldos  fijos personal en tramites de pensión</t>
  </si>
  <si>
    <t>Sueldos Personal Temporero</t>
  </si>
  <si>
    <t>Compensaciones  directa al Personal</t>
  </si>
  <si>
    <t>Honorarios</t>
  </si>
  <si>
    <t>Total Remuneraciones</t>
  </si>
  <si>
    <t>Dietas y Gastos de Representación</t>
  </si>
  <si>
    <t>Total Dietas y Gastos de Representación</t>
  </si>
  <si>
    <t>Prestaciones y Bonificaciones</t>
  </si>
  <si>
    <t>Contribuciones al Seguro de Salud</t>
  </si>
  <si>
    <t>Contribuciones al Seguro de Pensiones</t>
  </si>
  <si>
    <t>Contribuciones al Seguro de Riesgo Laboral</t>
  </si>
  <si>
    <t>Total en contribuciones a la Seguridad Social</t>
  </si>
  <si>
    <t>Servicios no personales  (nota 13.1)</t>
  </si>
  <si>
    <t>Total de Bienes y Servicios</t>
  </si>
  <si>
    <t>Servicios de Comunicaciones</t>
  </si>
  <si>
    <t>Servicios Básicos</t>
  </si>
  <si>
    <t>Publicidad, Impresiones  y  Encuadernaciones</t>
  </si>
  <si>
    <t>Viáticos Dentro y Fuera del País</t>
  </si>
  <si>
    <t>Transporte y Almacenaje</t>
  </si>
  <si>
    <t>Alquileres</t>
  </si>
  <si>
    <t>Seguros</t>
  </si>
  <si>
    <t>Conservación y Reparaciones Menores</t>
  </si>
  <si>
    <t>Comisiones y Gastos Bancarios</t>
  </si>
  <si>
    <t>Servicios Técnicos Profesionales</t>
  </si>
  <si>
    <t>Impuestos, Derechos y Tasas</t>
  </si>
  <si>
    <t>Gastos Judiciales</t>
  </si>
  <si>
    <t>Otros Servicios No Personales</t>
  </si>
  <si>
    <t>Subtotal Servicios No Personales</t>
  </si>
  <si>
    <t>Alimentos y  Productos Agroforestales</t>
  </si>
  <si>
    <t>Textiles y Vestuarios</t>
  </si>
  <si>
    <t>Productos de Papel, Cartón e Impresos</t>
  </si>
  <si>
    <t xml:space="preserve">Combustibles, Lubricantes, Productos Químicos </t>
  </si>
  <si>
    <t>Productos de cuero caucho y plásticos</t>
  </si>
  <si>
    <t>Productos de Minerales Metálicos y no Metálicos</t>
  </si>
  <si>
    <t>Productos y Útiles Varios</t>
  </si>
  <si>
    <t>Total Materiales y Suministros</t>
  </si>
  <si>
    <t>Ayudas a personas</t>
  </si>
  <si>
    <t>Contribuciones a Instituciones sin fines de lucro</t>
  </si>
  <si>
    <t>Total Transferencias Corrientes</t>
  </si>
  <si>
    <t>Otros Gastos Institucionales</t>
  </si>
  <si>
    <t>Total Otros Gastos Institucionales</t>
  </si>
  <si>
    <t>Nota 10 RESULTADO DE PERIODOS ANTERIORES</t>
  </si>
  <si>
    <t>Nota 11: Ingresos Gobierno Central</t>
  </si>
  <si>
    <t>Dietas y Gastos de Representación (13.1)</t>
  </si>
  <si>
    <t>Prestaciones y bonificaciones (13.2)</t>
  </si>
  <si>
    <t>Contribuciones a la seguridad social (13.3)</t>
  </si>
  <si>
    <t>Banco de Reservas de la R.D</t>
  </si>
  <si>
    <t>Resultados positivos(ahorro)/negativo (desahorro)</t>
  </si>
  <si>
    <t>Nota 5: Activos no corrientes</t>
  </si>
  <si>
    <t>Nota 6: Activos  Intangibles</t>
  </si>
  <si>
    <t xml:space="preserve"> NOTA 7: Otros Activos No Financiero</t>
  </si>
  <si>
    <t>Total  de Activos No Financiero</t>
  </si>
  <si>
    <t>Caja Chica Antedespacho Dirección Ejecutiva</t>
  </si>
  <si>
    <t>Caja Chica Dpto.Inspección y Vigilancia</t>
  </si>
  <si>
    <t xml:space="preserve">Transferencia corrientes de la Adm.Central </t>
  </si>
  <si>
    <t>Nota 12: Ingresos Propios</t>
  </si>
  <si>
    <t>Nota 17: Servicios No Personales</t>
  </si>
  <si>
    <t>Nota 20: Otros Gastos Institucionales</t>
  </si>
  <si>
    <t>Nota 19: Transferencias y Donaciones Corrientes</t>
  </si>
  <si>
    <t>Nota 18. Materiales y Suministros</t>
  </si>
  <si>
    <t xml:space="preserve">Nota 17.1: Servicios no personales      </t>
  </si>
  <si>
    <r>
      <t xml:space="preserve">Al  31 de Diciembre  del periodo fiscal  2018 y  2017, el efectivo disponible en cuentas bancarias presenta los siguientes balances </t>
    </r>
    <r>
      <rPr>
        <b/>
        <sz val="11"/>
        <rFont val="Tahoma"/>
        <family val="2"/>
      </rPr>
      <t xml:space="preserve">RD$17,451,946.56 Y RD$10,060,037.86  </t>
    </r>
    <r>
      <rPr>
        <sz val="11"/>
        <rFont val="Tahoma"/>
        <family val="2"/>
      </rPr>
      <t>según el siguiente detalle:</t>
    </r>
  </si>
  <si>
    <r>
      <t xml:space="preserve">Al  31 de Diciembre  del periodo fiscal  2018 y al 31 de Diciembre del período fiscal 2017, los balances disponibles en las diferentes cuentas bancarias manejadas por este Instituto Nacional de Protección de los Derechos del Consumidor ascienden a </t>
    </r>
    <r>
      <rPr>
        <b/>
        <sz val="11"/>
        <rFont val="Tahoma"/>
        <family val="2"/>
      </rPr>
      <t xml:space="preserve"> RD$17,451,946.56 Y RD$10,060,037.86  </t>
    </r>
    <r>
      <rPr>
        <sz val="11"/>
        <rFont val="Tahoma"/>
        <family val="2"/>
      </rPr>
      <t xml:space="preserve">respectivamente según detalle: </t>
    </r>
  </si>
  <si>
    <r>
      <t xml:space="preserve">Banreservas Cuenta No. </t>
    </r>
    <r>
      <rPr>
        <b/>
        <sz val="11"/>
        <rFont val="Tahoma"/>
        <family val="2"/>
      </rPr>
      <t>240-012088-3</t>
    </r>
  </si>
  <si>
    <r>
      <t>Banreservas Cta.Colectora No.</t>
    </r>
    <r>
      <rPr>
        <b/>
        <sz val="11"/>
        <rFont val="Tahoma"/>
        <family val="2"/>
      </rPr>
      <t xml:space="preserve">001-252463-7 </t>
    </r>
  </si>
  <si>
    <r>
      <t xml:space="preserve">Al  31 de Diciembre  del periodo fiscal  2018,  el  balance disponible  en Inventario de materiales y suministros de  esta Institución presentan balance de </t>
    </r>
    <r>
      <rPr>
        <b/>
        <sz val="11"/>
        <rFont val="Tahoma"/>
        <family val="2"/>
      </rPr>
      <t xml:space="preserve">RD$1,492,016.26  </t>
    </r>
    <r>
      <rPr>
        <sz val="11"/>
        <rFont val="Tahoma"/>
        <family val="2"/>
      </rPr>
      <t xml:space="preserve">y al 2017 </t>
    </r>
    <r>
      <rPr>
        <b/>
        <sz val="11"/>
        <rFont val="Tahoma"/>
        <family val="2"/>
      </rPr>
      <t>RD$</t>
    </r>
    <r>
      <rPr>
        <sz val="11"/>
        <rFont val="Tahoma"/>
        <family val="2"/>
      </rPr>
      <t xml:space="preserve"> según su detalle:</t>
    </r>
  </si>
  <si>
    <r>
      <t xml:space="preserve">Al  31 de Diciembre  del periodo fiscal  2018,  el  balance en cuanta por cobrar  de  esta Institución presentanba un  balance de </t>
    </r>
    <r>
      <rPr>
        <b/>
        <sz val="11"/>
        <rFont val="Tahoma"/>
        <family val="2"/>
      </rPr>
      <t>RD$8,947,771.39</t>
    </r>
    <r>
      <rPr>
        <sz val="11"/>
        <rFont val="Tahoma"/>
        <family val="2"/>
      </rPr>
      <t xml:space="preserve"> y al 2017 </t>
    </r>
    <r>
      <rPr>
        <b/>
        <sz val="11"/>
        <rFont val="Tahoma"/>
        <family val="2"/>
      </rPr>
      <t>RD$ 1,136,766.00</t>
    </r>
    <r>
      <rPr>
        <sz val="11"/>
        <rFont val="Tahoma"/>
        <family val="2"/>
      </rPr>
      <t xml:space="preserve"> según su detalle:</t>
    </r>
  </si>
  <si>
    <r>
      <t xml:space="preserve">Durante el ejercicio fiscal del  31 de Diciembre  del 2018 y  el 31 de Diciembre del ejercicio fiscal 2017, los balances de las cuentas de Activos No Financieros (Neto) son de </t>
    </r>
    <r>
      <rPr>
        <b/>
        <sz val="11"/>
        <rFont val="Tahoma"/>
        <family val="2"/>
      </rPr>
      <t>RD$74,922,228.50 y</t>
    </r>
    <r>
      <rPr>
        <sz val="11"/>
        <rFont val="Tahoma"/>
        <family val="2"/>
      </rPr>
      <t xml:space="preserve"> </t>
    </r>
    <r>
      <rPr>
        <b/>
        <sz val="11"/>
        <rFont val="Tahoma"/>
        <family val="2"/>
      </rPr>
      <t xml:space="preserve">RD$66,677,720.17 </t>
    </r>
    <r>
      <rPr>
        <sz val="11"/>
        <rFont val="Tahoma"/>
        <family val="2"/>
      </rPr>
      <t>respectivamente según el siguiente detalle:</t>
    </r>
  </si>
  <si>
    <r>
      <t xml:space="preserve">Durante el ejercicio fiscal del  31 de Diciembre  del 2018 y  el 31 de Diciembre del ejercicio fiscal 2017, los balances de las cuentas de Bienes Intangibles (Neto) son de </t>
    </r>
    <r>
      <rPr>
        <b/>
        <sz val="11"/>
        <rFont val="Tahoma"/>
        <family val="2"/>
      </rPr>
      <t xml:space="preserve">RD$1,777,797.04 y 1,067,283.16 </t>
    </r>
    <r>
      <rPr>
        <sz val="11"/>
        <rFont val="Tahoma"/>
        <family val="2"/>
      </rPr>
      <t>respectivamente según el siguiente detalle:</t>
    </r>
  </si>
  <si>
    <r>
      <t xml:space="preserve">Durante el ejercicio fiscal del  31 de Diciembre  del 2018 y 2017 los balances en  la cuenta de Activos  No corrientes, dígase Depósitos en Garantía, presenta un  balance de </t>
    </r>
    <r>
      <rPr>
        <b/>
        <sz val="11"/>
        <rFont val="Tahoma"/>
        <family val="2"/>
      </rPr>
      <t xml:space="preserve">RD$115,956.80 y 115,956.80 </t>
    </r>
    <r>
      <rPr>
        <sz val="11"/>
        <rFont val="Tahoma"/>
        <family val="2"/>
      </rPr>
      <t>respectivamente  según el siguiente detalle:</t>
    </r>
  </si>
  <si>
    <r>
      <t xml:space="preserve"> </t>
    </r>
    <r>
      <rPr>
        <b/>
        <sz val="11"/>
        <color indexed="8"/>
        <rFont val="Tahoma"/>
        <family val="2"/>
      </rPr>
      <t>Total Cuentas a pagar a Corto Plazo</t>
    </r>
  </si>
  <si>
    <r>
      <t xml:space="preserve">Durante el  ejercicio fiscal  del  31 de Diciembre del  2018  lo ingresos no tributarios alcanzó el monto  de </t>
    </r>
    <r>
      <rPr>
        <b/>
        <sz val="11"/>
        <rFont val="Tahoma"/>
        <family val="2"/>
      </rPr>
      <t xml:space="preserve">RD$9,691,484.81 </t>
    </r>
    <r>
      <rPr>
        <sz val="11"/>
        <rFont val="Tahoma"/>
        <family val="2"/>
      </rPr>
      <t>y al final del ejercicio fiscal 2017, a</t>
    </r>
    <r>
      <rPr>
        <b/>
        <sz val="11"/>
        <rFont val="Tahoma"/>
        <family val="2"/>
      </rPr>
      <t xml:space="preserve"> RD$13,032,967.54 </t>
    </r>
    <r>
      <rPr>
        <sz val="11"/>
        <rFont val="Tahoma"/>
        <family val="2"/>
      </rPr>
      <t>según el detalle:</t>
    </r>
  </si>
  <si>
    <r>
      <t xml:space="preserve">Durante el ejercicio fiscal  del  31 de Diciembre del  2018  los gastos por concepto de remuneraciones totalizaron </t>
    </r>
    <r>
      <rPr>
        <b/>
        <sz val="11"/>
        <rFont val="Tahoma"/>
        <family val="2"/>
      </rPr>
      <t xml:space="preserve">RD$157,757,604.07 </t>
    </r>
    <r>
      <rPr>
        <sz val="11"/>
        <rFont val="Tahoma"/>
        <family val="2"/>
      </rPr>
      <t xml:space="preserve">al 31 de Diciembre 2017 </t>
    </r>
    <r>
      <rPr>
        <b/>
        <sz val="11"/>
        <rFont val="Tahoma"/>
        <family val="2"/>
      </rPr>
      <t>RD$143,910,754.33</t>
    </r>
    <r>
      <rPr>
        <sz val="11"/>
        <rFont val="Tahoma"/>
        <family val="2"/>
      </rPr>
      <t xml:space="preserve"> según el siguiente detalle:</t>
    </r>
  </si>
  <si>
    <r>
      <t xml:space="preserve">Durante el ejercicio  fiscal del  31 de Diciembre del  2018 y 2017, los gastos por concepto de Prestaciones y Bonificaciones   pagadas al personal de esta Institución ascendieron a la suma de </t>
    </r>
    <r>
      <rPr>
        <b/>
        <sz val="11"/>
        <rFont val="Tahoma"/>
        <family val="2"/>
      </rPr>
      <t xml:space="preserve">RD$18,316,014.07 Y RD$15,254,923.81, </t>
    </r>
    <r>
      <rPr>
        <sz val="11"/>
        <rFont val="Tahoma"/>
        <family val="2"/>
      </rPr>
      <t>según el siguiente detalle:</t>
    </r>
  </si>
  <si>
    <r>
      <t xml:space="preserve">El total de las Contribuciones a la Seguridad Social, por concepto de aporte del Gobierno durante el  ejercicio  fiscal  del  31 de Diciembre del  2018  fue de </t>
    </r>
    <r>
      <rPr>
        <b/>
        <sz val="11"/>
        <rFont val="Tahoma"/>
        <family val="2"/>
      </rPr>
      <t xml:space="preserve">RD$17,338,659.95 </t>
    </r>
    <r>
      <rPr>
        <sz val="11"/>
        <rFont val="Tahoma"/>
        <family val="2"/>
      </rPr>
      <t>y  al cierre del 2017</t>
    </r>
    <r>
      <rPr>
        <b/>
        <sz val="11"/>
        <rFont val="Tahoma"/>
        <family val="2"/>
      </rPr>
      <t xml:space="preserve"> RD$15,836,385.29 </t>
    </r>
    <r>
      <rPr>
        <sz val="11"/>
        <rFont val="Tahoma"/>
        <family val="2"/>
      </rPr>
      <t>según el detalle:</t>
    </r>
  </si>
  <si>
    <r>
      <t>Durante el ejercicio fiscal  del  31 de Diciembre del   2018 y 2017  el gobierno central ejecuto gastos por concepto de servicios no personales por la suma de</t>
    </r>
    <r>
      <rPr>
        <b/>
        <sz val="11"/>
        <rFont val="Tahoma"/>
        <family val="2"/>
      </rPr>
      <t xml:space="preserve"> RD$30,154,268.10 Y 22,952,216.88 </t>
    </r>
    <r>
      <rPr>
        <sz val="11"/>
        <rFont val="Tahoma"/>
        <family val="2"/>
      </rPr>
      <t>respectivamente según el siguiente detalle:</t>
    </r>
  </si>
  <si>
    <r>
      <t xml:space="preserve">Los gastos corrientes por concepto de Servicios No Personales incurridos durante el  ejercicio  fiscal  del  31 de Diciembre del  2018  y 2017 ascendieron a la suma de  </t>
    </r>
    <r>
      <rPr>
        <b/>
        <sz val="11"/>
        <rFont val="Tahoma"/>
        <family val="2"/>
      </rPr>
      <t>RD$30,154,268.10 y RD$22,952,216.88</t>
    </r>
    <r>
      <rPr>
        <sz val="11"/>
        <rFont val="Tahoma"/>
        <family val="2"/>
      </rPr>
      <t xml:space="preserve"> según el siguiente detalle:</t>
    </r>
  </si>
  <si>
    <r>
      <t xml:space="preserve">Los gastos por concepto de Materiales y Suministros incurridos durante el ejercicio fiscal del  31 de Diciembre del   2018  y 2017, fue de </t>
    </r>
    <r>
      <rPr>
        <b/>
        <sz val="11"/>
        <rFont val="Tahoma"/>
        <family val="2"/>
      </rPr>
      <t>RD$16,324,827.29 Y</t>
    </r>
    <r>
      <rPr>
        <sz val="11"/>
        <rFont val="Tahoma"/>
        <family val="2"/>
      </rPr>
      <t xml:space="preserve"> </t>
    </r>
    <r>
      <rPr>
        <b/>
        <sz val="11"/>
        <rFont val="Tahoma"/>
        <family val="2"/>
      </rPr>
      <t xml:space="preserve">RD$10,495,852.60 </t>
    </r>
    <r>
      <rPr>
        <sz val="11"/>
        <rFont val="Tahoma"/>
        <family val="2"/>
      </rPr>
      <t>según el siguiente detalle:</t>
    </r>
  </si>
  <si>
    <r>
      <t xml:space="preserve">Las transferencias Corrientes realizadas durante el ejercicio fiscal  del  31 de Diciembre del  2018 Y 2017  ascendieron a la suma de </t>
    </r>
    <r>
      <rPr>
        <b/>
        <sz val="11"/>
        <rFont val="Tahoma"/>
        <family val="2"/>
      </rPr>
      <t xml:space="preserve">RD$263,841.50 Y  RD$230,318.72 </t>
    </r>
    <r>
      <rPr>
        <sz val="11"/>
        <rFont val="Tahoma"/>
        <family val="2"/>
      </rPr>
      <t>según el siguiente detalle:</t>
    </r>
  </si>
  <si>
    <r>
      <t>Al  31 de Diciembre del 2018, la cuenta de otros gastos institucionales presentó un balance al cierre de</t>
    </r>
    <r>
      <rPr>
        <b/>
        <sz val="11"/>
        <rFont val="Tahoma"/>
        <family val="2"/>
      </rPr>
      <t xml:space="preserve"> RD$35,236.92 </t>
    </r>
    <r>
      <rPr>
        <sz val="11"/>
        <rFont val="Tahoma"/>
        <family val="2"/>
      </rPr>
      <t>y al 2017</t>
    </r>
    <r>
      <rPr>
        <b/>
        <sz val="11"/>
        <rFont val="Tahoma"/>
        <family val="2"/>
      </rPr>
      <t xml:space="preserve"> RD$55,036.93</t>
    </r>
  </si>
  <si>
    <t>Banco de Reservas cuenta colectora</t>
  </si>
  <si>
    <t>Banreservas Cuenta Sub-Disponibilidad/Fondo General</t>
  </si>
  <si>
    <t>Resultados Periodos Anteriores</t>
  </si>
  <si>
    <t>Ajustes a Resultados Periodos Anteriores</t>
  </si>
  <si>
    <r>
      <t xml:space="preserve">Durante el periodo fiscal del 31 de Diciembre  del 2018 y 31 de Diciembre del período fiscal 2017, el total de Cuentas a Pagar a Corto Plazo eran de </t>
    </r>
    <r>
      <rPr>
        <b/>
        <sz val="11"/>
        <rFont val="Tahoma"/>
        <family val="2"/>
      </rPr>
      <t xml:space="preserve">RD$7,069,174.31 Y RD$9,000,096.40 </t>
    </r>
    <r>
      <rPr>
        <sz val="11"/>
        <rFont val="Tahoma"/>
        <family val="2"/>
      </rPr>
      <t xml:space="preserve">respectivamente  según detalle: </t>
    </r>
  </si>
  <si>
    <r>
      <t xml:space="preserve">Los gastos por concepto de Dietas y gastos de Representación incurridos durante el ejercicio fiscal del  31 de Diciembre del  2018 ascendieron  a un total de </t>
    </r>
    <r>
      <rPr>
        <b/>
        <sz val="11"/>
        <rFont val="Tahoma"/>
        <family val="2"/>
      </rPr>
      <t xml:space="preserve"> RD$2,125,250.00 </t>
    </r>
    <r>
      <rPr>
        <sz val="11"/>
        <rFont val="Tahoma"/>
        <family val="2"/>
      </rPr>
      <t xml:space="preserve">y al 31 de Diciembre del 2017 </t>
    </r>
    <r>
      <rPr>
        <b/>
        <sz val="11"/>
        <rFont val="Tahoma"/>
        <family val="2"/>
      </rPr>
      <t xml:space="preserve">RD$1,910,328.96 </t>
    </r>
    <r>
      <rPr>
        <sz val="11"/>
        <rFont val="Tahoma"/>
        <family val="2"/>
      </rPr>
      <t xml:space="preserve"> según el siguiente detalle:</t>
    </r>
  </si>
  <si>
    <r>
      <t xml:space="preserve">Durante el ejercicio fiscal los  ingresos por Transferencias Corrientes del Gobierno Central ascendieron a los montos de </t>
    </r>
    <r>
      <rPr>
        <b/>
        <sz val="11"/>
        <rFont val="Tahoma"/>
        <family val="2"/>
      </rPr>
      <t xml:space="preserve">RD$226,994,116.71 </t>
    </r>
    <r>
      <rPr>
        <sz val="11"/>
        <rFont val="Tahoma"/>
        <family val="2"/>
      </rPr>
      <t xml:space="preserve">al cierre del 2018 y al 2017 a </t>
    </r>
    <r>
      <rPr>
        <b/>
        <sz val="11"/>
        <rFont val="Tahoma"/>
        <family val="2"/>
      </rPr>
      <t>RD$175,361,735.00</t>
    </r>
  </si>
  <si>
    <t>Nota 4: Cuenta por Cobrar</t>
  </si>
  <si>
    <t>Nota 1: PRINCIPALES PRINCIPIOS Y POLÍTICAS CONTABLES</t>
  </si>
  <si>
    <t>A) Entidad Económica</t>
  </si>
  <si>
    <r>
      <t>El Instituto Nacional de Protección de los Derechos del Consumidor (Pro consumidor)</t>
    </r>
    <r>
      <rPr>
        <sz val="11"/>
        <rFont val="Bookman Old Style"/>
        <family val="1"/>
      </rPr>
      <t xml:space="preserve"> es un Organismo estatal descentralizado, creado mediante la Ley General de Protección de los Derechos del Consumidor o Usuario (358-05). Tiene como visión ser una institución que garantice la protección de los derechos de los consumidores, que promueva y fomente una cultura de consumo inteligente, sustentada en la educación y organización de la población consumidora de bienes y servicios en todo el territorio nacional. Nuestra  misión es proteger los derechos de  los consumidores y usuarios de bienes y servicios mediante el establecimiento de un  régimen que garantice la equidad y seguridad jurídica entre proveedores y consumidores.</t>
    </r>
  </si>
  <si>
    <t>B) Base de preparación de los Estados Financieros</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</si>
  <si>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</si>
  <si>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r>
      <t xml:space="preserve">Los Estados Financieros del </t>
    </r>
    <r>
      <rPr>
        <b/>
        <sz val="11"/>
        <rFont val="Bookman Old Style"/>
        <family val="1"/>
      </rPr>
      <t>Instituto Nacional de Protección de los Derechos del Consumidor (PROCONSUMIDOR),</t>
    </r>
    <r>
      <rPr>
        <sz val="11"/>
        <rFont val="Bookman Old Style"/>
        <family val="1"/>
      </rPr>
      <t xml:space="preserve"> están elaborados de conformidad con la ley 126-01, su Reglamento de Aplicación y las Normas de Cierre, emitidas por la Dirección General de Contabilidad Gubernamental (DIGECOG) para el año 2012.</t>
    </r>
  </si>
  <si>
    <t>La moneda funcional de la Entidad es peso dominicano (RD$), por lo que todas las cifras presentadas en el presente informe están expresadas en dicha moneda.</t>
  </si>
  <si>
    <t>C) Bienes Económicos</t>
  </si>
  <si>
    <t>La información contable presentada se refiere a bienes, derechos y obligaciones que poseen valor económico, susceptibles de ser valuados objetivamente en términos monetarios.</t>
  </si>
  <si>
    <t>D) Reconocimiento de las Transacciones</t>
  </si>
  <si>
    <r>
      <t>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t>
    </r>
    <r>
      <rPr>
        <sz val="11"/>
        <color indexed="14"/>
        <rFont val="Bookman Old Style"/>
        <family val="1"/>
      </rPr>
      <t xml:space="preserve">.   </t>
    </r>
  </si>
  <si>
    <t>E) Registro e Imputación Presupuestaria</t>
  </si>
  <si>
    <t xml:space="preserve">El Sistema de Contabilidad Gubernamental, registra de acuerdo al Plan de Cuentas Contable y a los procedimientos de registros adoptados, la obtención de los ingresos y la ejecución de los gastos autorizados en el presupuesto del Sector Público e imputadas a las partidas presupuestarias, de conformidad con las normas, criterios y momentos contables establecidos por la Dirección General de Contabilidad Gubernamental (DIGECOG). Las transacciones presupuestarias de gastos se registran en el sistema por el método de partida doble, en reconocimiento de la obligación o gasto devengado y pagado o extinción de la obligación. Así mismo, las transacciones relativas a los ingresos deberán registrarse en la etapa del devengado.    </t>
  </si>
  <si>
    <t>F) Exposición</t>
  </si>
  <si>
    <t xml:space="preserve">Los Estados Financieros, deben contener o exponer toda la información necesaria para expresar adecuadamente la situación económica-financiera, los recursos y gastos de la entidad económica de manera que los usuarios de la información puedan tomar las decisiones pertinentes.  </t>
  </si>
  <si>
    <t>H) Unidad y Universalidad</t>
  </si>
  <si>
    <t>La Contabilidad Gubernamental, constituye un sistema único e integral que registra los hechos económicos y financieros que afectan o puedan afectar el patrimonio, los recursos y gastos de la entidad económica del gobierno central y descentralizado.</t>
  </si>
  <si>
    <t>I) Uniformidad</t>
  </si>
  <si>
    <t>La interpretación y análisis de los Estados Financieros, requieren la posibilidad de comparar la situación financiera de la entidad económica y los resultados de operaciones en distintas épocas de actividad, en consecuencia, es necesario que la aplicación de las prácticas y procedimientos contables se haga de manera uniforme y consistente, tanto para el período a que se refieren los Estados Financieros así como para los anteriores.</t>
  </si>
  <si>
    <t xml:space="preserve">La identificación de las transacciones de la entidad económica se efectúa sobre la base de la utilización de los clasificadores de cuentas presupuestarias y contables. La aplicación uniforme de éstos, hace compatible la información que generan todas las áreas de gestión del Gobierno Central. </t>
  </si>
  <si>
    <t>J) Prudencia</t>
  </si>
  <si>
    <r>
      <t>Cuando existen alternativas de procedimiento contable idóneo, igualmente válidas para tratar la medición de un mismo hecho económico-financiero, se adopta el que muestre un resultado y la posición financiera más cercana a la realidad</t>
    </r>
    <r>
      <rPr>
        <sz val="11"/>
        <color indexed="14"/>
        <rFont val="Bookman Old Style"/>
        <family val="1"/>
      </rPr>
      <t>.</t>
    </r>
  </si>
  <si>
    <t>K) No Compensación</t>
  </si>
  <si>
    <t>En ningún caso se realiza compensación de partidas del activo y del pasivo del Balance General, ni de las partidas de ingresos y gastos, que constituyen el Estado de Resultados económico-patrimonial, ni los gastos e ingresos que integran el Estado de Liquidación del Presupuesto.  Los elementos que componen las distintas partidas del activo y del pasivo son valoradas separadamente.</t>
  </si>
  <si>
    <t>L) Integridad</t>
  </si>
  <si>
    <r>
      <t xml:space="preserve">Los Estados Financieros del </t>
    </r>
    <r>
      <rPr>
        <b/>
        <sz val="11"/>
        <color indexed="8"/>
        <rFont val="Bookman Old Style"/>
        <family val="1"/>
      </rPr>
      <t>Instituto Nacional de Protección de los Derechos del Consumidor (Proconsumdidor),</t>
    </r>
    <r>
      <rPr>
        <sz val="11"/>
        <color indexed="8"/>
        <rFont val="Bookman Old Style"/>
        <family val="1"/>
      </rPr>
      <t xml:space="preserve"> constituyen la expresión final de los registros sistemáticos, correspondientes a la totalidad de los hechos financieros y económicos.</t>
    </r>
  </si>
  <si>
    <t>M) Oportunidad</t>
  </si>
  <si>
    <r>
      <t>La Contabilidad del</t>
    </r>
    <r>
      <rPr>
        <b/>
        <sz val="11"/>
        <color indexed="8"/>
        <rFont val="Bookman Old Style"/>
        <family val="1"/>
      </rPr>
      <t xml:space="preserve"> Instituto Nacional de Protección de los Derechos del Consumidor (Proconsumidor) </t>
    </r>
    <r>
      <rPr>
        <sz val="11"/>
        <color indexed="8"/>
        <rFont val="Bookman Old Style"/>
        <family val="1"/>
      </rPr>
      <t xml:space="preserve"> comprende el registro, procesamiento y presentación de la información contable en los momentos y circunstancias debidas.</t>
    </r>
  </si>
  <si>
    <t>N) Transparencia</t>
  </si>
  <si>
    <r>
      <t xml:space="preserve">Los Estados Financieros del </t>
    </r>
    <r>
      <rPr>
        <b/>
        <sz val="11"/>
        <color indexed="8"/>
        <rFont val="Bookman Old Style"/>
        <family val="1"/>
      </rPr>
      <t>Instituto Nacional de Protección de los Derechos del Consumidor (Proconsumidor)</t>
    </r>
    <r>
      <rPr>
        <sz val="11"/>
        <color indexed="8"/>
        <rFont val="Bookman Old Style"/>
        <family val="1"/>
      </rPr>
      <t>, son elaborados para ser presentados a la DIGECOG  y disponible a terceros interesados de acuerdo a nuestra ley y a la ley de libre acceso a la información.</t>
    </r>
  </si>
  <si>
    <t>O) Legalidad</t>
  </si>
  <si>
    <r>
      <t>Cuando producto de la aplicación y/o interpretación de un principio de contabilidad, se produzcan situaciones que contravengan disposiciones legales vigentes, se considerar</t>
    </r>
    <r>
      <rPr>
        <sz val="11"/>
        <rFont val="Bookman Old Style"/>
        <family val="1"/>
      </rPr>
      <t>á</t>
    </r>
    <r>
      <rPr>
        <sz val="11"/>
        <color indexed="8"/>
        <rFont val="Bookman Old Style"/>
        <family val="1"/>
      </rPr>
      <t xml:space="preserve"> la primacía de la legislación respecto a las normas contables. La primacía de registrar y exponer el hecho económico de acuerdo a las disposiciones legales, si se produjere, se consignará en Nota a los Estados Financieros.</t>
    </r>
  </si>
  <si>
    <t>P) Período Contable</t>
  </si>
  <si>
    <t>Q) Información Comparativa</t>
  </si>
  <si>
    <r>
      <t xml:space="preserve">Los Estados Financieros así como las Notas que son parte integral de los mismos, presentan información </t>
    </r>
    <r>
      <rPr>
        <sz val="11"/>
        <color indexed="8"/>
        <rFont val="Bookman Old Style"/>
        <family val="1"/>
      </rPr>
      <t>comparativa, respecto al período anterior.</t>
    </r>
    <r>
      <rPr>
        <sz val="11"/>
        <rFont val="Bookman Old Style"/>
        <family val="1"/>
      </rPr>
      <t xml:space="preserve"> La información comparativa se presenta en la parte narrativa y descriptiva.</t>
    </r>
  </si>
  <si>
    <t>R) Normas de Valuación</t>
  </si>
  <si>
    <t>Normas de Valuación del Activo:</t>
  </si>
  <si>
    <t>R-1) Disponibilidades</t>
  </si>
  <si>
    <r>
      <t>La moneda de curso legal es el Peso Dominicano (RD$) y se expresa a su valor nominal.  Por otra parte, la moneda</t>
    </r>
    <r>
      <rPr>
        <b/>
        <i/>
        <sz val="11"/>
        <rFont val="Bookman Old Style"/>
        <family val="1"/>
      </rPr>
      <t xml:space="preserve"> </t>
    </r>
    <r>
      <rPr>
        <sz val="11"/>
        <rFont val="Bookman Old Style"/>
        <family val="1"/>
      </rPr>
      <t>extranjera se valúa por la tasa de cambio para la compra vigente, al momento de cada transacción y al cierre de cada ejercicio, por su cotización al tipo de cambio comprador a esa fecha.</t>
    </r>
  </si>
  <si>
    <t>R-2) Bienes de Uso y Depreciación</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</si>
  <si>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</si>
  <si>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</si>
  <si>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</si>
  <si>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r>
      <t xml:space="preserve">El método de cálculo para el registro de la </t>
    </r>
    <r>
      <rPr>
        <b/>
        <sz val="11"/>
        <rFont val="Bookman Old Style"/>
        <family val="1"/>
      </rPr>
      <t>Depreciación</t>
    </r>
    <r>
      <rPr>
        <sz val="11"/>
        <rFont val="Bookman Old Style"/>
        <family val="1"/>
      </rPr>
      <t xml:space="preserve"> es el de </t>
    </r>
    <r>
      <rPr>
        <b/>
        <sz val="11"/>
        <rFont val="Bookman Old Style"/>
        <family val="1"/>
      </rPr>
      <t>Línea Recta</t>
    </r>
    <r>
      <rPr>
        <sz val="11"/>
        <rFont val="Bookman Old Style"/>
        <family val="1"/>
      </rPr>
      <t>,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r>
  </si>
  <si>
    <t>Normas de Valuación de Pasivos y Patrimonio</t>
  </si>
  <si>
    <t>Los pasivos por concepto de deudas se contabilizan por el valor de los bienes adquiridos y los servicios recibidos, deduciendo los descuentos comerciales obtenidos, si aplican.</t>
  </si>
  <si>
    <t>Los pasivos asumidos por concepto de préstamos en efectivo por la colocación de títulos de deuda pública y por contratos de préstamos con Organismos Internacionales, Bilaterales y Multilaterales de Crédito, son registrados por el importe del valor nominal de los títulos colocados y por los tramos efectivamente desembolsados de los contratos de préstamos suscritos.</t>
  </si>
  <si>
    <t>Los pasivos en moneda extranjera se valúan de acuerdo a la cotización de la moneda de que se trate, al tipo de cambio comprador a la fecha del ingreso de los fondos. Al cierre del ejercicio contable los montos no pagados o pendientes de pago se ajustan a la cotización de la moneda vigente a esa fecha.</t>
  </si>
  <si>
    <t>El patrimonio de la Institución proviene de las disponibilidades en banco, activos y resultado del ejercicio.</t>
  </si>
  <si>
    <t>Los ingresos y los gastos son reconocidos en los resultados del ejercicio a medida que se devengan.</t>
  </si>
  <si>
    <t>Los activos y pasivos en moneda extranjera se registran al tipo de cambio de la fecha en que se realizan las transacciones y se expresan en pesos dominicanos al cierre del período contable, utilizando la tasa oficial del Banco Central de la República Dominicana a esa fecha.</t>
  </si>
  <si>
    <t>El Estado de Flujos de Efectivo para el Sector Público se presenta mediante el método directo; debido a que el mismo suministra información que puede ser útil en la estimación de los flujos de efectivo futuros. Asimismo, como parte del estado de flujos de efectivo se muestra la conciliación entre el resultado de las actividades ordinarias y el flujo neto de las actividades de operación.</t>
  </si>
  <si>
    <t>Resultados Periodos Actual</t>
  </si>
  <si>
    <r>
      <t xml:space="preserve">Durante el periodo fiscal del  31 de Diciembre  del 2018 y 2017, el capital del Instituto Nacional de protección de los derechos del consumidor, tiene un balance de  </t>
    </r>
    <r>
      <rPr>
        <b/>
        <sz val="11"/>
        <rFont val="Tahoma"/>
        <family val="2"/>
      </rPr>
      <t>RD$97,639,042.00 y RD$70,057,668.00,</t>
    </r>
    <r>
      <rPr>
        <sz val="11"/>
        <rFont val="Tahoma"/>
        <family val="2"/>
      </rPr>
      <t xml:space="preserve"> dicho patrimonio aumento en un 28% debido a que los ingresos superaron los gastos segun el seguiente detalle:</t>
    </r>
  </si>
  <si>
    <r>
      <t xml:space="preserve">Durante el periodo fiscal al 31 de Diciembre del 2018, producto de los resultado de periodos anteriores y Ajuste de Resultados de años anterios el Balance final fue de </t>
    </r>
    <r>
      <rPr>
        <b/>
        <sz val="11"/>
        <rFont val="Tahoma"/>
        <family val="2"/>
      </rPr>
      <t xml:space="preserve">RD$4,758,687.00 </t>
    </r>
    <r>
      <rPr>
        <sz val="11"/>
        <rFont val="Tahoma"/>
        <family val="2"/>
      </rPr>
      <t xml:space="preserve">y </t>
    </r>
    <r>
      <rPr>
        <b/>
        <sz val="11"/>
        <rFont val="Tahoma"/>
        <family val="2"/>
      </rPr>
      <t>RD$3,707,633.34</t>
    </r>
  </si>
  <si>
    <t>SUELDO SALARIOS Y BENEFICIOS</t>
  </si>
  <si>
    <t xml:space="preserve">Nota 13: Dietas y Gastos de Representación </t>
  </si>
  <si>
    <t>Nota:13: Prestaciones y Bonificaciones</t>
  </si>
  <si>
    <t>Nota 13: Contribución a la Seguridad Social</t>
  </si>
  <si>
    <t>Nota 13:  Sueldo Salarios y Beneficios a Empleados</t>
  </si>
  <si>
    <t>SUB-TOTAL</t>
  </si>
  <si>
    <t>Caja  General</t>
  </si>
  <si>
    <t>Banreservas Cuenta No. 240-012088-3</t>
  </si>
  <si>
    <t>Caja Chica Dirección Ejecutiva</t>
  </si>
  <si>
    <t xml:space="preserve">Caja Chica Dpto. Administrativos </t>
  </si>
  <si>
    <t>Caja Chica Dpto.de Inspección y Vigilancia</t>
  </si>
  <si>
    <t>Caja Chica Regional-Barahona</t>
  </si>
  <si>
    <t>Caja Chica Regional-San Juan de la Maguana</t>
  </si>
  <si>
    <t xml:space="preserve">Caja Chica Regional -Hato Mayor </t>
  </si>
  <si>
    <t>Fianza por contrato de Energía Eléctrica (Edenorte)</t>
  </si>
  <si>
    <t>Deposito de Alquiler (Mundo Préstamo)</t>
  </si>
  <si>
    <t>Depósito en Garantia (alquiler de santiago)</t>
  </si>
  <si>
    <t xml:space="preserve">Resultados acumulados </t>
  </si>
  <si>
    <t>Caja Chica Regional -San Cristobal</t>
  </si>
  <si>
    <t>Caja Chica Dpto. Juridico</t>
  </si>
  <si>
    <t>Deposito de (Alquiler Local Sancristobal))</t>
  </si>
  <si>
    <t>Caja General (Deposito en Transito)</t>
  </si>
  <si>
    <t>Prestaciones y bonificaciones por pagar</t>
  </si>
  <si>
    <t>Cuentas por pagar proveedores Nacionales</t>
  </si>
  <si>
    <t>Transferencia Corrientes por pagar</t>
  </si>
  <si>
    <t xml:space="preserve"> 7.1 Disponibilidades en Cuentas Bancarias</t>
  </si>
  <si>
    <r>
      <t xml:space="preserve"> </t>
    </r>
    <r>
      <rPr>
        <b/>
        <sz val="11"/>
        <color rgb="FF000000"/>
        <rFont val="Tahoma"/>
        <family val="2"/>
      </rPr>
      <t>Total Cuentas a pagar a Corto Plazo</t>
    </r>
  </si>
  <si>
    <t>R-3) Deudas</t>
  </si>
  <si>
    <t>R-4) Patrimonio</t>
  </si>
  <si>
    <t>R-5) Reconocimiento de Ingresos y Gastos</t>
  </si>
  <si>
    <t>R-5.1) Ganancias y Pérdidas en Cambio y Saldos en Moneda Extranjera</t>
  </si>
  <si>
    <t>R-6) Estado de Flujos de Efectivo</t>
  </si>
  <si>
    <t>Total Bienes de intangibles</t>
  </si>
  <si>
    <t>Nota 7: Efectivos Equivalentes a Efectivos</t>
  </si>
  <si>
    <t>Total de Servicios no personales</t>
  </si>
  <si>
    <t>Total de Suministro y Materiales</t>
  </si>
  <si>
    <t xml:space="preserve">Descripción                                                                                  </t>
  </si>
  <si>
    <t>Banreservas Cuenta No. 010-011800-0 (Tesoro/Libramientos)</t>
  </si>
  <si>
    <t>La ley 126-01 del 27 de julio de 2001 establece que el ejercicio del corte anual  para el Gobierno Central y los Organismos enumerados en el Literal (A) de estas Notas, abarca desde el primero (1ero.) de Enero al Treinta y Uno  (31) de Diciembre  del 2022</t>
  </si>
  <si>
    <t xml:space="preserve">Banco de Reservas de la República Dominicana  </t>
  </si>
  <si>
    <t>Licencia de informatica</t>
  </si>
  <si>
    <t>GADOSIGN SRL</t>
  </si>
  <si>
    <t>MARTINEZ TORRES TRAVELING SRL</t>
  </si>
  <si>
    <t>JOMARAC SERVICE SRL</t>
  </si>
  <si>
    <t>BRATIQUE</t>
  </si>
  <si>
    <t>MIGUEL ANARDO CUELLO NIN</t>
  </si>
  <si>
    <t>ARGUET LUNCH EIRL</t>
  </si>
  <si>
    <t xml:space="preserve">SANTOS DALMAU SA </t>
  </si>
  <si>
    <t>CLUB LOS PRADOS INC</t>
  </si>
  <si>
    <t xml:space="preserve">SERVICIOS AUTOMOTRICES RGP, SRL </t>
  </si>
  <si>
    <t xml:space="preserve">INVERPLATA SA </t>
  </si>
  <si>
    <t>JOSE RAMON PAUL COLLADO VASQUEZ</t>
  </si>
  <si>
    <t>MEJIA PRADO PEST CONTROL</t>
  </si>
  <si>
    <t xml:space="preserve">AUTOCAMIONES SA </t>
  </si>
  <si>
    <t>SONYA CELESTE MATOS DE LOS SANTOS</t>
  </si>
  <si>
    <t>MERCANTIL RAMI SRL</t>
  </si>
  <si>
    <t>INNOVUS BUSINESS S. R.L</t>
  </si>
  <si>
    <t>GTG INDUSTRIAL SRL</t>
  </si>
  <si>
    <t xml:space="preserve">INSA GPS SRL </t>
  </si>
  <si>
    <t xml:space="preserve">FR MULTISERVICIOS SRL </t>
  </si>
  <si>
    <t xml:space="preserve">GRUPO ALSKA S.A </t>
  </si>
  <si>
    <t>ARCADIA DIGITAL</t>
  </si>
  <si>
    <t>EDEESTE</t>
  </si>
  <si>
    <t>MUNDO PRESTRAMOS SRL</t>
  </si>
  <si>
    <t xml:space="preserve">Otros Ingresos </t>
  </si>
  <si>
    <t>Total de Ingresos no tributarios</t>
  </si>
  <si>
    <t>Total de depreciacion y Amortizacion</t>
  </si>
  <si>
    <t>Banreservas Cuenta No.010-252463-7 (Tesoro/Libramientos)</t>
  </si>
  <si>
    <r>
      <t xml:space="preserve">Durante el ejercicio fiscal del  31 de Diciembre  del 2022 y 2021 los balances en  la cuenta de Activos  No corrientes, dígase Depósitos en Garantía, presenta un  balance de </t>
    </r>
    <r>
      <rPr>
        <b/>
        <sz val="11"/>
        <rFont val="Tahoma"/>
        <family val="2"/>
      </rPr>
      <t xml:space="preserve">RD$176,600.00 y RD$176,600.00 </t>
    </r>
    <r>
      <rPr>
        <sz val="11"/>
        <rFont val="Tahoma"/>
        <family val="2"/>
      </rPr>
      <t>respectivamente  según el siguiente detalle:</t>
    </r>
  </si>
  <si>
    <r>
      <t>Detalle de los gastos de depreciación y amortización al  31 de diciembre de 2022</t>
    </r>
    <r>
      <rPr>
        <b/>
        <sz val="11"/>
        <rFont val="Tahoma"/>
        <family val="2"/>
      </rPr>
      <t xml:space="preserve"> RD$ 9,964,049.60 </t>
    </r>
    <r>
      <rPr>
        <sz val="11"/>
        <rFont val="Tahoma"/>
        <family val="2"/>
      </rPr>
      <t xml:space="preserve">y 2021, </t>
    </r>
    <r>
      <rPr>
        <b/>
        <sz val="11"/>
        <rFont val="Tahoma"/>
        <family val="2"/>
      </rPr>
      <t>RD$9,248,255.42</t>
    </r>
    <r>
      <rPr>
        <sz val="11"/>
        <rFont val="Tahoma"/>
        <family val="2"/>
      </rPr>
      <t xml:space="preserve"> es como sigue:</t>
    </r>
  </si>
  <si>
    <t>Nota 11: Activos  Intangibles</t>
  </si>
  <si>
    <t>Nota 13 : Cuenta por Pagar Corto Plazo</t>
  </si>
  <si>
    <t>Nota 14: Patrimonio Institucional</t>
  </si>
  <si>
    <t>Ingreso Nota 16: Ingresos Propios</t>
  </si>
  <si>
    <t>Nota 17:  Sueldo Salarios y Beneficios a Empleados</t>
  </si>
  <si>
    <t>Nota 18: Servicios No Personales</t>
  </si>
  <si>
    <t>Nota: No.21 Deterioro del valor de propiedad planta y equipos</t>
  </si>
  <si>
    <t xml:space="preserve">Nota 20: Subvenciones y Transferencias </t>
  </si>
  <si>
    <t>Nota No.19 Suministro y materiales para consumo</t>
  </si>
  <si>
    <t xml:space="preserve"> NOTA 12: Otros Activos No Financiero (Dep. en Garantia)</t>
  </si>
  <si>
    <r>
      <t xml:space="preserve">Al  31 de Diciembre  del periodo fiscal  2022 y 2021, el efectivo disponible en cuentas bancarias presenta los siguientes balances </t>
    </r>
    <r>
      <rPr>
        <b/>
        <sz val="11"/>
        <rFont val="Tahoma"/>
        <family val="2"/>
      </rPr>
      <t xml:space="preserve">RD12,837,037.96 Y RD$14,730,292.32 </t>
    </r>
    <r>
      <rPr>
        <sz val="11"/>
        <rFont val="Tahoma"/>
        <family val="2"/>
      </rPr>
      <t>según el siguiente detalle:</t>
    </r>
  </si>
  <si>
    <r>
      <t xml:space="preserve">Al  31 de Diciembre  del periodo fiscal  2022 y al 31 de Diciembre del período fiscal 2021, los balances disponibles en las diferentes cuentas bancarias manejadas por este Instituto Nacional de Protección de los Derechos del Consumidor ascienden a </t>
    </r>
    <r>
      <rPr>
        <b/>
        <sz val="11"/>
        <rFont val="Tahoma"/>
        <family val="2"/>
      </rPr>
      <t xml:space="preserve"> RD$12,837,037.96 Y RD$14,730,292.32 </t>
    </r>
    <r>
      <rPr>
        <sz val="11"/>
        <rFont val="Tahoma"/>
        <family val="2"/>
      </rPr>
      <t xml:space="preserve">respectivamente según detalle: </t>
    </r>
  </si>
  <si>
    <t xml:space="preserve">Ingresos por, multas </t>
  </si>
  <si>
    <t>Contribuciones al seguro de riesgo laboral</t>
  </si>
  <si>
    <t>Contribuciones al  seguro de pensión</t>
  </si>
  <si>
    <t>Contribuciones al  seguro de salud</t>
  </si>
  <si>
    <t>Gastos de Representacion</t>
  </si>
  <si>
    <t xml:space="preserve">Dietas </t>
  </si>
  <si>
    <t>Pretastaciones</t>
  </si>
  <si>
    <t xml:space="preserve">Bonificaciones </t>
  </si>
  <si>
    <r>
      <t xml:space="preserve">Al  31 de Diciembre  del periodo fiscal  2021,  el  balance disponible  en Inventario de materiales y suministros de  esta Institución presentan balance de </t>
    </r>
    <r>
      <rPr>
        <b/>
        <sz val="11"/>
        <rFont val="Tahoma"/>
        <family val="2"/>
      </rPr>
      <t xml:space="preserve">RD$1,325,028.47 </t>
    </r>
    <r>
      <rPr>
        <sz val="11"/>
        <rFont val="Tahoma"/>
        <family val="2"/>
      </rPr>
      <t xml:space="preserve">y al 2020 </t>
    </r>
    <r>
      <rPr>
        <b/>
        <sz val="11"/>
        <rFont val="Tahoma"/>
        <family val="2"/>
      </rPr>
      <t>RD$1,674,633.51</t>
    </r>
    <r>
      <rPr>
        <sz val="11"/>
        <rFont val="Tahoma"/>
        <family val="2"/>
      </rPr>
      <t xml:space="preserve"> según su detalle:</t>
    </r>
  </si>
  <si>
    <r>
      <t xml:space="preserve">Durante el ejercicio fiscal del 31 de diciembre del 2022 y 31 de diciembre 2021 los ingresos  no tributarios alcanzaron el  montos de </t>
    </r>
    <r>
      <rPr>
        <b/>
        <sz val="11"/>
        <rFont val="Tahoma"/>
        <family val="2"/>
      </rPr>
      <t>RD$10,808,610.40</t>
    </r>
    <r>
      <rPr>
        <sz val="11"/>
        <rFont val="Tahoma"/>
        <family val="2"/>
      </rPr>
      <t xml:space="preserve"> </t>
    </r>
    <r>
      <rPr>
        <b/>
        <sz val="11"/>
        <rFont val="Tahoma"/>
        <family val="2"/>
      </rPr>
      <t xml:space="preserve">RD$8,647,352.85 </t>
    </r>
    <r>
      <rPr>
        <sz val="11"/>
        <rFont val="Tahoma"/>
        <family val="2"/>
      </rPr>
      <t>según detalle.</t>
    </r>
  </si>
  <si>
    <r>
      <t xml:space="preserve">Durante el ejercicio fiscal los  ingresos por Transferencias Corrientes del Gobierno Central ascendieron a los montos de </t>
    </r>
    <r>
      <rPr>
        <b/>
        <sz val="11"/>
        <rFont val="Tahoma"/>
        <family val="2"/>
      </rPr>
      <t xml:space="preserve">RD$314,454,911.52  </t>
    </r>
    <r>
      <rPr>
        <sz val="11"/>
        <rFont val="Tahoma"/>
        <family val="2"/>
      </rPr>
      <t xml:space="preserve">al cierre del 2022 y al 2021 a </t>
    </r>
    <r>
      <rPr>
        <b/>
        <sz val="11"/>
        <rFont val="Tahoma"/>
        <family val="2"/>
      </rPr>
      <t>RD$261,938,754.08</t>
    </r>
  </si>
  <si>
    <r>
      <t xml:space="preserve">Las transferencias Corrientes realizadas durante el ejercicio fiscal  del  31 de Diciembre del  2022 Y 2021  ascendieron a la suma de </t>
    </r>
    <r>
      <rPr>
        <b/>
        <sz val="11"/>
        <rFont val="Tahoma"/>
        <family val="2"/>
      </rPr>
      <t xml:space="preserve">RD$532,263.77 Y  RD$429,063.94 </t>
    </r>
    <r>
      <rPr>
        <sz val="11"/>
        <rFont val="Tahoma"/>
        <family val="2"/>
      </rPr>
      <t>según el siguiente detalle:</t>
    </r>
  </si>
  <si>
    <t>Gastos de depreciacion y Amortizacion  activo fijo</t>
  </si>
  <si>
    <t>Gastos de depreciacion y Amortizacion  activo intangibles</t>
  </si>
  <si>
    <r>
      <t xml:space="preserve">Durante el periodo fiscal del  31 de Diciembre  del 2022 y 2021, el capital del Instituto Nacional de protección de los derechos del consumidor, tiene un balance de  </t>
    </r>
    <r>
      <rPr>
        <b/>
        <sz val="11"/>
        <rFont val="Tahoma"/>
        <family val="2"/>
      </rPr>
      <t xml:space="preserve">RD$96,989,572.37 y RD$94,059,999.26 </t>
    </r>
    <r>
      <rPr>
        <sz val="11"/>
        <rFont val="Tahoma"/>
        <family val="2"/>
      </rPr>
      <t>dicho patrimonio aumento en un % debido a que los ingresos superaron los gastos segun el seguiente detalle:</t>
    </r>
  </si>
  <si>
    <t>Menos: Depreciacion Acumulada de Bienes Intangibles</t>
  </si>
  <si>
    <t>Ingreso Nota 15 :Ministerio de Industria Comercio y Mipymes (MICM)</t>
  </si>
  <si>
    <r>
      <t>Transferencias corrientes Recibidas (</t>
    </r>
    <r>
      <rPr>
        <b/>
        <sz val="11"/>
        <rFont val="Tahoma"/>
        <family val="2"/>
      </rPr>
      <t>MICM</t>
    </r>
    <r>
      <rPr>
        <sz val="11"/>
        <rFont val="Tahoma"/>
        <family val="2"/>
      </rPr>
      <t>)</t>
    </r>
  </si>
  <si>
    <t>Total de Gasto pagado por Anticipados</t>
  </si>
  <si>
    <t xml:space="preserve">Nota 8- Inventario </t>
  </si>
  <si>
    <r>
      <t xml:space="preserve">Durante el ejercicio fiscal  del  31 de Diciembre del  2022  los gastos por concepto de remuneraciones totalizaron </t>
    </r>
    <r>
      <rPr>
        <b/>
        <sz val="11"/>
        <rFont val="Tahoma"/>
        <family val="2"/>
      </rPr>
      <t xml:space="preserve">RD$262,829,574.04 </t>
    </r>
    <r>
      <rPr>
        <sz val="11"/>
        <rFont val="Tahoma"/>
        <family val="2"/>
      </rPr>
      <t xml:space="preserve">al 31 de Diciembre 2021 </t>
    </r>
    <r>
      <rPr>
        <b/>
        <sz val="11"/>
        <rFont val="Tahoma"/>
        <family val="2"/>
      </rPr>
      <t>RD$226,199,320.54</t>
    </r>
    <r>
      <rPr>
        <sz val="11"/>
        <rFont val="Tahoma"/>
        <family val="2"/>
      </rPr>
      <t xml:space="preserve"> según el siguiente detalle:</t>
    </r>
  </si>
  <si>
    <r>
      <t xml:space="preserve">Detalles de suministro y  Materiales  incurridos durante el  Ejercicio  fiscal  del  31 de Diciembre del  2022 y 2021 ascendieron a la suma de  </t>
    </r>
    <r>
      <rPr>
        <b/>
        <sz val="11"/>
        <rFont val="Tahoma"/>
        <family val="2"/>
      </rPr>
      <t>RD$12,159,788.66 y RD$10,397,070.17</t>
    </r>
    <r>
      <rPr>
        <sz val="11"/>
        <rFont val="Tahoma"/>
        <family val="2"/>
      </rPr>
      <t xml:space="preserve"> según el siguiente detalle:</t>
    </r>
  </si>
  <si>
    <r>
      <t xml:space="preserve">Durante el periodo fiscal del 31 de Diciembre  del 2022 y 31 de Diciembre del período fiscal 2021, el total de Cuentas a Pagar a Corto Plazo eran de </t>
    </r>
    <r>
      <rPr>
        <b/>
        <sz val="11"/>
        <rFont val="Tahoma"/>
        <family val="2"/>
      </rPr>
      <t xml:space="preserve">RD$2,286,855.99 Y RD$934,44.67 </t>
    </r>
    <r>
      <rPr>
        <sz val="11"/>
        <rFont val="Tahoma"/>
        <family val="2"/>
      </rPr>
      <t xml:space="preserve">respectivamente  según detalle: </t>
    </r>
  </si>
  <si>
    <t>Cuentas cobrar/seguro medico</t>
  </si>
  <si>
    <t>-</t>
  </si>
  <si>
    <r>
      <t xml:space="preserve">Durante el ejercicio fiscal del  31 de Diciembre  del 2022 y  el 31 de Diciembre del ejercicio fiscal 2021, los balances de las cuentas de Bienes Intangibles (Neto) son de </t>
    </r>
    <r>
      <rPr>
        <b/>
        <sz val="11"/>
        <rFont val="Tahoma"/>
        <family val="2"/>
      </rPr>
      <t xml:space="preserve">RD$2,233,976.70 y RD$2,465,093.41 </t>
    </r>
    <r>
      <rPr>
        <sz val="11"/>
        <rFont val="Tahoma"/>
        <family val="2"/>
      </rPr>
      <t>respectivamente según el siguiente detalle:</t>
    </r>
  </si>
  <si>
    <t>Transferencias</t>
  </si>
  <si>
    <t>Descripcion                  Terreno             Infraestrutura   Edificio y Comp.</t>
  </si>
  <si>
    <t>Maquinaria y     Mobiliarios y</t>
  </si>
  <si>
    <t>Equipos                 Equipos de Oficina</t>
  </si>
  <si>
    <r>
      <t xml:space="preserve">Nota 10: Propiedad plantas y equipos al 31 de diciembre -2022 tinea un valor </t>
    </r>
    <r>
      <rPr>
        <b/>
        <sz val="9"/>
        <color rgb="FF0000FF"/>
        <rFont val="Tahoma"/>
        <family val="2"/>
      </rPr>
      <t>RD$ 79,354,052.09</t>
    </r>
  </si>
  <si>
    <t xml:space="preserve">                             Terreno      Infraestrutura     Edificio y Comp.        Maq. Y Equipos   Mob. Y Equipos Oficina  Equipos Transp.  Obras Arte    Total </t>
  </si>
  <si>
    <t>Costo de adq.        25,496407.08      16,760,014.05          20,503,592.92</t>
  </si>
  <si>
    <t>Retiros</t>
  </si>
  <si>
    <t xml:space="preserve">Saldo al final </t>
  </si>
  <si>
    <t>Dep.Acum.al</t>
  </si>
  <si>
    <t xml:space="preserve">Inicio del </t>
  </si>
  <si>
    <t>Saldoal final del                                335,200.28                 410,071.86</t>
  </si>
  <si>
    <t>Prop.Planta y</t>
  </si>
  <si>
    <t>Adiciones                                                                                      725,023.19</t>
  </si>
  <si>
    <t>1,142,966.34        1,013,264.93</t>
  </si>
  <si>
    <t>(1,434,863.20)     (1,973,739.20)</t>
  </si>
  <si>
    <t>del Periodo         25,496,407.08     16,760,014.05           21,228,616.11</t>
  </si>
  <si>
    <t>Periodo                                                  4,144,362.86            4,438,437.63</t>
  </si>
  <si>
    <t>Cargo del periodo                                838,000.70              1,061,430.81</t>
  </si>
  <si>
    <t>1,751,150.18        2,033,094.39</t>
  </si>
  <si>
    <t>Periodo        25,496,407.08            4,982,363.56             5,499,868.44</t>
  </si>
  <si>
    <t>26,023,240.99             6,042,105.86</t>
  </si>
  <si>
    <r>
      <t xml:space="preserve">Durante el Ejercicio fiscal al 31 de diciembre 2022 los gastos pagado por adelantados fueron de </t>
    </r>
    <r>
      <rPr>
        <b/>
        <sz val="11"/>
        <rFont val="Tahoma"/>
        <family val="2"/>
      </rPr>
      <t>RD$3,118,616.26</t>
    </r>
    <r>
      <rPr>
        <sz val="11"/>
        <rFont val="Tahoma"/>
        <family val="2"/>
      </rPr>
      <t xml:space="preserve"> y para el 2021, </t>
    </r>
    <r>
      <rPr>
        <b/>
        <sz val="11"/>
        <rFont val="Tahoma"/>
        <family val="2"/>
      </rPr>
      <t>RD$ 1,131,198.84</t>
    </r>
  </si>
  <si>
    <t>Nota 9:Gasto pagado por Anticipado</t>
  </si>
  <si>
    <t>Equipos neto   25,496,407.08      11,777,650.49          15,728,747.67</t>
  </si>
  <si>
    <t>7,295,095.05           7,848,763.27                         19,229,867.33               611,676.00      79,354,052.09</t>
  </si>
  <si>
    <t>Equipo Transp. Obras de Arte                          Total</t>
  </si>
  <si>
    <t>30,740,506.50     10,903865.00     25,592,506.10          611,676.0           130,968,567.65</t>
  </si>
  <si>
    <t>33,318,336.04    13,890,869.13           38,357,869.13      611,676.00           141,029,384.71</t>
  </si>
  <si>
    <t>574,617.39           3,461,947.98               3,735,301.00                                   8,517,138.51</t>
  </si>
  <si>
    <t xml:space="preserve">          19,127,753.77                                                    79,354,052.09</t>
  </si>
  <si>
    <t>24,272,090.81      4,009,011.47              15,578,696.59                                  52,442,599.36</t>
  </si>
  <si>
    <t>Nota: No.22 Comisiones y Gastos Bancarios</t>
  </si>
  <si>
    <r>
      <t>Detalle de los gastos de Comisiones y cargos Bancarios al  31 de diciembre de 2022</t>
    </r>
    <r>
      <rPr>
        <b/>
        <sz val="11"/>
        <rFont val="Tahoma"/>
        <family val="2"/>
      </rPr>
      <t xml:space="preserve"> RD$64,837.14 </t>
    </r>
    <r>
      <rPr>
        <sz val="11"/>
        <rFont val="Tahoma"/>
        <family val="2"/>
      </rPr>
      <t xml:space="preserve">y 2021, </t>
    </r>
    <r>
      <rPr>
        <b/>
        <sz val="11"/>
        <rFont val="Tahoma"/>
        <family val="2"/>
      </rPr>
      <t>RD$18,127.08</t>
    </r>
    <r>
      <rPr>
        <sz val="11"/>
        <rFont val="Tahoma"/>
        <family val="2"/>
      </rPr>
      <t xml:space="preserve"> es como sigue:</t>
    </r>
  </si>
  <si>
    <t>Total de comisiones y Gastos Bancarios</t>
  </si>
  <si>
    <r>
      <t xml:space="preserve">Los gastos corrientes por concepto de Servicios No Personales incurridos durante el  ejercicio  fiscal  del  31 de Diciembre del  2021 y 2020 ascendieron a la suma de  </t>
    </r>
    <r>
      <rPr>
        <b/>
        <sz val="11"/>
        <rFont val="Tahoma"/>
        <family val="2"/>
      </rPr>
      <t>RD$36,783,435.68 y RD$28,121,040.81</t>
    </r>
    <r>
      <rPr>
        <sz val="11"/>
        <rFont val="Tahoma"/>
        <family val="2"/>
      </rPr>
      <t xml:space="preserve"> según el siguiente detalle: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</si>
</sst>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quot;RD$&quot;* #,##0.00_);_(&quot;RD$&quot;* \(#,##0.00\);_(&quot;RD$&quot;* &quot;-&quot;??_);_(@_)"/>
    <numFmt numFmtId="165" formatCode="_-* #,##0.00\ _P_t_s_-;\-* #,##0.00\ _P_t_s_-;_-* &quot;-&quot;??\ _P_t_s_-;_-@_-"/>
  </numFmts>
  <fonts count="46">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0"/>
      <name val="Arial"/>
      <family val="2"/>
    </font>
    <font>
      <sz val="10"/>
      <color theme="1"/>
      <name val="Calibri"/>
      <family val="2"/>
      <scheme val="minor"/>
    </font>
    <font>
      <sz val="11"/>
      <color theme="1"/>
      <name val="Tahoma"/>
      <family val="2"/>
    </font>
    <font>
      <b/>
      <sz val="11"/>
      <color theme="1"/>
      <name val="Tahoma"/>
      <family val="2"/>
    </font>
    <font>
      <b/>
      <sz val="11"/>
      <color theme="0"/>
      <name val="Tahoma"/>
      <family val="2"/>
    </font>
    <font>
      <b/>
      <sz val="11"/>
      <color rgb="FFFF0000"/>
      <name val="Tahoma"/>
      <family val="2"/>
    </font>
    <font>
      <sz val="11"/>
      <color rgb="FFFF0000"/>
      <name val="Tahoma"/>
      <family val="2"/>
    </font>
    <font>
      <b/>
      <sz val="11"/>
      <name val="Tahoma"/>
      <family val="2"/>
    </font>
    <font>
      <sz val="11"/>
      <name val="Tahoma"/>
      <family val="2"/>
    </font>
    <font>
      <b/>
      <sz val="11"/>
      <color indexed="8"/>
      <name val="Tahoma"/>
      <family val="2"/>
    </font>
    <font>
      <b/>
      <sz val="11"/>
      <color theme="0" tint="-4.9989318521683403E-2"/>
      <name val="Bookman Old Style"/>
      <family val="1"/>
    </font>
    <font>
      <b/>
      <sz val="11"/>
      <name val="Bookman Old Style"/>
      <family val="1"/>
    </font>
    <font>
      <sz val="11"/>
      <name val="Bookman Old Style"/>
      <family val="1"/>
    </font>
    <font>
      <sz val="11"/>
      <color indexed="14"/>
      <name val="Bookman Old Style"/>
      <family val="1"/>
    </font>
    <font>
      <sz val="11"/>
      <color indexed="8"/>
      <name val="Bookman Old Style"/>
      <family val="1"/>
    </font>
    <font>
      <b/>
      <sz val="11"/>
      <color indexed="8"/>
      <name val="Bookman Old Style"/>
      <family val="1"/>
    </font>
    <font>
      <b/>
      <i/>
      <sz val="11"/>
      <name val="Bookman Old Style"/>
      <family val="1"/>
    </font>
    <font>
      <b/>
      <sz val="11"/>
      <color rgb="FFFFFFFF"/>
      <name val="Tahoma"/>
      <family val="2"/>
    </font>
    <font>
      <sz val="10"/>
      <name val="Calibri"/>
      <family val="2"/>
      <scheme val="minor"/>
    </font>
    <font>
      <sz val="11"/>
      <name val="Calibri"/>
      <family val="2"/>
      <scheme val="minor"/>
    </font>
    <font>
      <b/>
      <sz val="11"/>
      <name val="Calibri"/>
      <family val="2"/>
      <scheme val="minor"/>
    </font>
    <font>
      <sz val="11"/>
      <color rgb="FF000000"/>
      <name val="Tahoma"/>
      <family val="2"/>
    </font>
    <font>
      <b/>
      <sz val="11"/>
      <color rgb="FF000000"/>
      <name val="Tahoma"/>
      <family val="2"/>
    </font>
    <font>
      <sz val="11"/>
      <color rgb="FF0000CC"/>
      <name val="Tahoma"/>
      <family val="2"/>
    </font>
    <font>
      <sz val="9"/>
      <color indexed="81"/>
      <name val="Tahoma"/>
      <family val="2"/>
    </font>
    <font>
      <b/>
      <sz val="9"/>
      <color indexed="81"/>
      <name val="Tahoma"/>
      <family val="2"/>
    </font>
    <font>
      <b/>
      <sz val="11"/>
      <color rgb="FF3333FF"/>
      <name val="Calibri"/>
      <family val="2"/>
      <scheme val="minor"/>
    </font>
    <font>
      <sz val="9"/>
      <color rgb="FF33495F"/>
      <name val="Inherit"/>
    </font>
    <font>
      <sz val="9"/>
      <color theme="1"/>
      <name val="Inherit"/>
    </font>
    <font>
      <i/>
      <sz val="10"/>
      <color rgb="FF434343"/>
      <name val="Trebuchet MS"/>
      <family val="2"/>
    </font>
    <font>
      <sz val="11"/>
      <color rgb="FF0000FF"/>
      <name val="Tahoma"/>
      <family val="2"/>
    </font>
    <font>
      <sz val="9"/>
      <color rgb="FF202124"/>
      <name val="Arial"/>
      <family val="2"/>
    </font>
    <font>
      <b/>
      <sz val="10"/>
      <name val="Tahoma"/>
      <family val="2"/>
    </font>
    <font>
      <sz val="9"/>
      <color theme="1"/>
      <name val="Tahoma"/>
      <family val="2"/>
    </font>
    <font>
      <sz val="9"/>
      <color theme="1"/>
      <name val="Calibri"/>
      <family val="2"/>
      <scheme val="minor"/>
    </font>
    <font>
      <sz val="9"/>
      <color rgb="FFFF0000"/>
      <name val="Calibri"/>
      <family val="2"/>
      <scheme val="minor"/>
    </font>
    <font>
      <b/>
      <sz val="9"/>
      <color theme="1"/>
      <name val="Calibri"/>
      <family val="2"/>
      <scheme val="minor"/>
    </font>
    <font>
      <b/>
      <sz val="9"/>
      <color rgb="FF0000CC"/>
      <name val="Calibri"/>
      <family val="2"/>
      <scheme val="minor"/>
    </font>
    <font>
      <b/>
      <sz val="9"/>
      <name val="Tahoma"/>
      <family val="2"/>
    </font>
    <font>
      <b/>
      <sz val="9"/>
      <color rgb="FF0000FF"/>
      <name val="Tahoma"/>
      <family val="2"/>
    </font>
    <font>
      <b/>
      <sz val="9"/>
      <color theme="0"/>
      <name val="Tahoma"/>
      <family val="2"/>
    </font>
    <font>
      <b/>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70C0"/>
        <bgColor rgb="FF000000"/>
      </patternFill>
    </fill>
    <fill>
      <patternFill patternType="solid">
        <fgColor rgb="FFFFFFFF"/>
        <bgColor rgb="FF000000"/>
      </patternFill>
    </fill>
    <fill>
      <patternFill patternType="solid">
        <fgColor theme="0"/>
        <bgColor rgb="FF000000"/>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8" tint="0.39997558519241921"/>
        <bgColor rgb="FF000000"/>
      </patternFill>
    </fill>
    <fill>
      <patternFill patternType="solid">
        <fgColor theme="8" tint="0.39997558519241921"/>
        <bgColor indexed="64"/>
      </patternFill>
    </fill>
  </fills>
  <borders count="4">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s>
  <cellStyleXfs count="13">
    <xf numFmtId="0" fontId="0"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43" fontId="2" fillId="0" borderId="0" applyFont="0" applyFill="0" applyBorder="0" applyAlignment="0" applyProtection="0"/>
    <xf numFmtId="165" fontId="2" fillId="0" borderId="0" applyFont="0" applyFill="0" applyBorder="0" applyAlignment="0" applyProtection="0"/>
    <xf numFmtId="43" fontId="4" fillId="0" borderId="0" applyFont="0" applyFill="0" applyBorder="0" applyAlignment="0" applyProtection="0"/>
    <xf numFmtId="0" fontId="3"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cellStyleXfs>
  <cellXfs count="266">
    <xf numFmtId="0" fontId="0" fillId="0" borderId="0" xfId="0"/>
    <xf numFmtId="0" fontId="6" fillId="2" borderId="0" xfId="0" applyFont="1" applyFill="1" applyBorder="1" applyAlignment="1">
      <alignment vertical="center"/>
    </xf>
    <xf numFmtId="0" fontId="6" fillId="2" borderId="0" xfId="0" applyFont="1" applyFill="1" applyBorder="1" applyAlignment="1">
      <alignment horizontal="left"/>
    </xf>
    <xf numFmtId="0" fontId="6" fillId="0" borderId="0" xfId="0" applyFont="1"/>
    <xf numFmtId="43" fontId="6" fillId="0" borderId="0" xfId="0" applyNumberFormat="1" applyFont="1"/>
    <xf numFmtId="43" fontId="6" fillId="2" borderId="0" xfId="9" applyFont="1" applyFill="1"/>
    <xf numFmtId="43" fontId="6" fillId="0" borderId="0" xfId="9" applyFont="1"/>
    <xf numFmtId="0" fontId="11" fillId="4" borderId="0" xfId="0" applyFont="1" applyFill="1" applyAlignment="1">
      <alignment horizontal="justify"/>
    </xf>
    <xf numFmtId="0" fontId="12" fillId="4" borderId="0" xfId="0" applyFont="1" applyFill="1"/>
    <xf numFmtId="0" fontId="12" fillId="4" borderId="0" xfId="0" applyFont="1" applyFill="1" applyAlignment="1">
      <alignment horizontal="justify"/>
    </xf>
    <xf numFmtId="0" fontId="8" fillId="3" borderId="0" xfId="0" applyFont="1" applyFill="1" applyAlignment="1">
      <alignment horizontal="justify"/>
    </xf>
    <xf numFmtId="0" fontId="8" fillId="3" borderId="0" xfId="0" applyFont="1" applyFill="1"/>
    <xf numFmtId="0" fontId="8" fillId="3" borderId="0" xfId="0" applyFont="1" applyFill="1" applyAlignment="1">
      <alignment horizontal="center" wrapText="1"/>
    </xf>
    <xf numFmtId="0" fontId="8" fillId="3" borderId="0" xfId="0" applyFont="1" applyFill="1" applyAlignment="1">
      <alignment horizontal="right" wrapText="1"/>
    </xf>
    <xf numFmtId="0" fontId="12" fillId="2" borderId="0" xfId="0" applyFont="1" applyFill="1" applyAlignment="1">
      <alignment horizontal="justify"/>
    </xf>
    <xf numFmtId="0" fontId="11" fillId="2" borderId="0" xfId="0" applyFont="1" applyFill="1" applyAlignment="1">
      <alignment horizontal="center"/>
    </xf>
    <xf numFmtId="43" fontId="12" fillId="2" borderId="0" xfId="2" applyFont="1" applyFill="1"/>
    <xf numFmtId="164" fontId="11" fillId="2" borderId="1" xfId="3" applyFont="1" applyFill="1" applyBorder="1" applyAlignment="1">
      <alignment horizontal="right" wrapText="1"/>
    </xf>
    <xf numFmtId="0" fontId="11" fillId="4" borderId="0" xfId="0" applyFont="1" applyFill="1" applyAlignment="1">
      <alignment horizontal="center" wrapText="1"/>
    </xf>
    <xf numFmtId="43" fontId="11" fillId="4" borderId="0" xfId="0" applyNumberFormat="1" applyFont="1" applyFill="1" applyAlignment="1">
      <alignment horizontal="justify"/>
    </xf>
    <xf numFmtId="164" fontId="12" fillId="2" borderId="0" xfId="0" applyNumberFormat="1" applyFont="1" applyFill="1"/>
    <xf numFmtId="0" fontId="12" fillId="0" borderId="0" xfId="0" applyFont="1" applyAlignment="1">
      <alignment horizontal="justify"/>
    </xf>
    <xf numFmtId="0" fontId="12" fillId="2" borderId="0" xfId="0" applyFont="1" applyFill="1" applyAlignment="1">
      <alignment horizontal="justify" wrapText="1"/>
    </xf>
    <xf numFmtId="43" fontId="12" fillId="4" borderId="0" xfId="2" applyFont="1" applyFill="1" applyAlignment="1">
      <alignment horizontal="left" wrapText="1"/>
    </xf>
    <xf numFmtId="0" fontId="11" fillId="4" borderId="0" xfId="0" applyFont="1" applyFill="1" applyBorder="1" applyAlignment="1">
      <alignment horizontal="justify" wrapText="1"/>
    </xf>
    <xf numFmtId="0" fontId="11" fillId="4" borderId="0" xfId="0" applyFont="1" applyFill="1" applyBorder="1" applyAlignment="1">
      <alignment horizontal="left" wrapText="1"/>
    </xf>
    <xf numFmtId="4" fontId="11" fillId="4" borderId="0" xfId="0" applyNumberFormat="1" applyFont="1" applyFill="1" applyBorder="1" applyAlignment="1">
      <alignment horizontal="right"/>
    </xf>
    <xf numFmtId="4" fontId="11" fillId="4" borderId="0" xfId="0" applyNumberFormat="1" applyFont="1" applyFill="1" applyBorder="1" applyAlignment="1">
      <alignment horizontal="left" wrapText="1"/>
    </xf>
    <xf numFmtId="43" fontId="12" fillId="2" borderId="0" xfId="0" applyNumberFormat="1" applyFont="1" applyFill="1"/>
    <xf numFmtId="0" fontId="8" fillId="3" borderId="0" xfId="0" applyFont="1" applyFill="1" applyAlignment="1">
      <alignment wrapText="1"/>
    </xf>
    <xf numFmtId="0" fontId="11" fillId="2" borderId="0" xfId="0" applyFont="1" applyFill="1" applyAlignment="1">
      <alignment horizontal="center" wrapText="1"/>
    </xf>
    <xf numFmtId="0" fontId="12" fillId="2" borderId="0" xfId="0" applyFont="1" applyFill="1" applyAlignment="1">
      <alignment horizontal="left" wrapText="1"/>
    </xf>
    <xf numFmtId="0" fontId="8" fillId="3" borderId="0" xfId="0" applyFont="1" applyFill="1" applyAlignment="1">
      <alignment horizontal="justify" wrapText="1"/>
    </xf>
    <xf numFmtId="0" fontId="8" fillId="2" borderId="0" xfId="0" applyFont="1" applyFill="1" applyAlignment="1">
      <alignment horizontal="center" wrapText="1"/>
    </xf>
    <xf numFmtId="43" fontId="12" fillId="2" borderId="0" xfId="2" applyFont="1" applyFill="1" applyAlignment="1">
      <alignment wrapText="1"/>
    </xf>
    <xf numFmtId="0" fontId="12" fillId="2" borderId="0" xfId="0" applyFont="1" applyFill="1" applyBorder="1"/>
    <xf numFmtId="43" fontId="11" fillId="2" borderId="0" xfId="2" applyFont="1" applyFill="1"/>
    <xf numFmtId="43" fontId="9" fillId="2" borderId="0" xfId="0" applyNumberFormat="1" applyFont="1" applyFill="1"/>
    <xf numFmtId="0" fontId="12" fillId="2" borderId="0" xfId="0" applyFont="1" applyFill="1" applyBorder="1" applyAlignment="1">
      <alignment horizontal="left"/>
    </xf>
    <xf numFmtId="43" fontId="11" fillId="4" borderId="0" xfId="0" applyNumberFormat="1" applyFont="1" applyFill="1" applyAlignment="1">
      <alignment horizontal="center" wrapText="1"/>
    </xf>
    <xf numFmtId="0" fontId="11" fillId="4" borderId="0" xfId="0" applyFont="1" applyFill="1" applyBorder="1" applyAlignment="1">
      <alignment horizontal="center" wrapText="1"/>
    </xf>
    <xf numFmtId="0" fontId="11" fillId="4" borderId="0" xfId="0" applyFont="1" applyFill="1" applyAlignment="1">
      <alignment horizontal="justify" wrapText="1"/>
    </xf>
    <xf numFmtId="164" fontId="11" fillId="2" borderId="2" xfId="3" applyFont="1" applyFill="1" applyBorder="1" applyAlignment="1">
      <alignment horizontal="right" wrapText="1"/>
    </xf>
    <xf numFmtId="0" fontId="11" fillId="4" borderId="0" xfId="0" applyFont="1" applyFill="1" applyAlignment="1">
      <alignment horizontal="left"/>
    </xf>
    <xf numFmtId="43" fontId="9" fillId="2" borderId="0" xfId="2" applyFont="1" applyFill="1"/>
    <xf numFmtId="0" fontId="12" fillId="4" borderId="0" xfId="0" applyFont="1" applyFill="1" applyAlignment="1">
      <alignment horizontal="left"/>
    </xf>
    <xf numFmtId="43" fontId="9" fillId="0" borderId="0" xfId="2" applyFont="1"/>
    <xf numFmtId="43" fontId="12" fillId="2" borderId="3" xfId="2" applyFont="1" applyFill="1" applyBorder="1"/>
    <xf numFmtId="0" fontId="12" fillId="0" borderId="0" xfId="0" applyFont="1"/>
    <xf numFmtId="164" fontId="11" fillId="2" borderId="0" xfId="3" applyFont="1" applyFill="1" applyBorder="1" applyAlignment="1">
      <alignment horizontal="right" wrapText="1"/>
    </xf>
    <xf numFmtId="0" fontId="12" fillId="4" borderId="0" xfId="0" applyFont="1" applyFill="1" applyAlignment="1">
      <alignment horizontal="justify" wrapText="1"/>
    </xf>
    <xf numFmtId="164" fontId="9" fillId="2" borderId="0" xfId="3" applyFont="1" applyFill="1" applyBorder="1" applyAlignment="1">
      <alignment horizontal="right" wrapText="1"/>
    </xf>
    <xf numFmtId="164" fontId="11" fillId="2" borderId="1" xfId="3" applyFont="1" applyFill="1" applyBorder="1" applyAlignment="1">
      <alignment wrapText="1"/>
    </xf>
    <xf numFmtId="0" fontId="6" fillId="0" borderId="0" xfId="0" applyFont="1" applyAlignment="1">
      <alignment horizontal="justify"/>
    </xf>
    <xf numFmtId="164" fontId="7" fillId="2" borderId="1" xfId="3" applyFont="1" applyFill="1" applyBorder="1" applyAlignment="1">
      <alignment horizontal="right" wrapText="1"/>
    </xf>
    <xf numFmtId="4" fontId="7" fillId="0" borderId="0" xfId="0" applyNumberFormat="1" applyFont="1" applyAlignment="1">
      <alignment horizontal="left" vertical="top" wrapText="1"/>
    </xf>
    <xf numFmtId="4" fontId="12" fillId="2" borderId="0" xfId="0" applyNumberFormat="1" applyFont="1" applyFill="1" applyAlignment="1">
      <alignment horizontal="right"/>
    </xf>
    <xf numFmtId="0" fontId="12" fillId="4" borderId="0" xfId="0" applyFont="1" applyFill="1" applyAlignment="1">
      <alignment horizontal="right"/>
    </xf>
    <xf numFmtId="43" fontId="12" fillId="0" borderId="0" xfId="2" applyFont="1"/>
    <xf numFmtId="0" fontId="11" fillId="4" borderId="0" xfId="0" applyFont="1" applyFill="1" applyAlignment="1">
      <alignment horizontal="left" wrapText="1"/>
    </xf>
    <xf numFmtId="4" fontId="12" fillId="4" borderId="0" xfId="0" applyNumberFormat="1" applyFont="1" applyFill="1"/>
    <xf numFmtId="0" fontId="12" fillId="2" borderId="0" xfId="0" applyFont="1" applyFill="1"/>
    <xf numFmtId="4" fontId="12" fillId="2" borderId="0" xfId="0" applyNumberFormat="1" applyFont="1" applyFill="1"/>
    <xf numFmtId="43" fontId="12" fillId="4" borderId="0" xfId="0" applyNumberFormat="1" applyFont="1" applyFill="1"/>
    <xf numFmtId="164" fontId="12" fillId="4" borderId="0" xfId="0" applyNumberFormat="1" applyFont="1" applyFill="1"/>
    <xf numFmtId="0" fontId="12" fillId="2" borderId="0" xfId="0" applyFont="1" applyFill="1" applyAlignment="1">
      <alignment horizontal="left"/>
    </xf>
    <xf numFmtId="43" fontId="11" fillId="2" borderId="0" xfId="2" applyFont="1" applyFill="1" applyBorder="1"/>
    <xf numFmtId="0" fontId="11" fillId="4" borderId="0" xfId="0" applyFont="1" applyFill="1" applyBorder="1" applyAlignment="1">
      <alignment horizontal="left"/>
    </xf>
    <xf numFmtId="4" fontId="12" fillId="4" borderId="0" xfId="0" applyNumberFormat="1" applyFont="1" applyFill="1" applyAlignment="1">
      <alignment horizontal="justify" wrapText="1"/>
    </xf>
    <xf numFmtId="0" fontId="11" fillId="0" borderId="0" xfId="0" applyFont="1" applyFill="1" applyAlignment="1">
      <alignment horizontal="justify" wrapText="1"/>
    </xf>
    <xf numFmtId="4" fontId="11" fillId="4" borderId="0" xfId="0" applyNumberFormat="1" applyFont="1" applyFill="1" applyBorder="1" applyAlignment="1">
      <alignment horizontal="justify" wrapText="1"/>
    </xf>
    <xf numFmtId="0" fontId="12" fillId="2" borderId="0" xfId="0" applyFont="1" applyFill="1" applyAlignment="1">
      <alignment horizontal="left" vertical="top" wrapText="1"/>
    </xf>
    <xf numFmtId="0" fontId="11" fillId="4" borderId="0" xfId="0" applyFont="1" applyFill="1" applyAlignment="1">
      <alignment horizontal="left" vertical="top" wrapText="1"/>
    </xf>
    <xf numFmtId="0" fontId="12" fillId="2" borderId="0" xfId="0" applyFont="1" applyFill="1" applyAlignment="1">
      <alignment horizontal="justify" vertical="top" wrapText="1"/>
    </xf>
    <xf numFmtId="0" fontId="11" fillId="4" borderId="0" xfId="0" applyFont="1" applyFill="1" applyAlignment="1">
      <alignment horizontal="justify" vertical="top" wrapText="1"/>
    </xf>
    <xf numFmtId="4" fontId="11" fillId="4" borderId="0" xfId="0" applyNumberFormat="1" applyFont="1" applyFill="1" applyBorder="1" applyAlignment="1">
      <alignment horizontal="right" vertical="top" wrapText="1"/>
    </xf>
    <xf numFmtId="4" fontId="11" fillId="4" borderId="0" xfId="0" applyNumberFormat="1" applyFont="1" applyFill="1" applyBorder="1" applyAlignment="1">
      <alignment horizontal="justify" vertical="top"/>
    </xf>
    <xf numFmtId="0" fontId="12" fillId="4" borderId="0" xfId="0" applyFont="1" applyFill="1" applyAlignment="1">
      <alignment horizontal="justify" vertical="top" wrapText="1"/>
    </xf>
    <xf numFmtId="164" fontId="11" fillId="2" borderId="1" xfId="0" applyNumberFormat="1" applyFont="1" applyFill="1" applyBorder="1"/>
    <xf numFmtId="164" fontId="11" fillId="2" borderId="0" xfId="0" applyNumberFormat="1" applyFont="1" applyFill="1" applyBorder="1"/>
    <xf numFmtId="0" fontId="11" fillId="0" borderId="0" xfId="0" applyFont="1" applyFill="1" applyAlignment="1">
      <alignment horizontal="justify"/>
    </xf>
    <xf numFmtId="0" fontId="12" fillId="4" borderId="0" xfId="0" applyFont="1" applyFill="1" applyAlignment="1">
      <alignment horizontal="left" wrapText="1" indent="2"/>
    </xf>
    <xf numFmtId="43" fontId="11" fillId="4" borderId="0" xfId="2" applyFont="1" applyFill="1" applyBorder="1" applyAlignment="1">
      <alignment horizontal="left" wrapText="1"/>
    </xf>
    <xf numFmtId="0" fontId="12" fillId="0" borderId="0" xfId="0" applyFont="1" applyFill="1" applyAlignment="1">
      <alignment horizontal="left" wrapText="1" indent="2"/>
    </xf>
    <xf numFmtId="4" fontId="11" fillId="2" borderId="0" xfId="0" applyNumberFormat="1" applyFont="1" applyFill="1" applyBorder="1" applyAlignment="1">
      <alignment horizontal="left" wrapText="1"/>
    </xf>
    <xf numFmtId="0" fontId="11" fillId="0" borderId="0" xfId="0" applyFont="1" applyFill="1" applyAlignment="1">
      <alignment horizontal="left"/>
    </xf>
    <xf numFmtId="43" fontId="12" fillId="4" borderId="0" xfId="0" applyNumberFormat="1" applyFont="1" applyFill="1" applyBorder="1"/>
    <xf numFmtId="0" fontId="8" fillId="3" borderId="0" xfId="0" applyFont="1" applyFill="1" applyBorder="1" applyAlignment="1">
      <alignment wrapText="1"/>
    </xf>
    <xf numFmtId="0" fontId="12" fillId="2" borderId="0" xfId="0" applyFont="1" applyFill="1" applyAlignment="1">
      <alignment horizontal="right"/>
    </xf>
    <xf numFmtId="0" fontId="11" fillId="4" borderId="0" xfId="0" applyFont="1" applyFill="1" applyAlignment="1">
      <alignment horizontal="right"/>
    </xf>
    <xf numFmtId="41" fontId="6" fillId="0" borderId="0" xfId="0" applyNumberFormat="1" applyFont="1"/>
    <xf numFmtId="0" fontId="6" fillId="0" borderId="0" xfId="0" applyFont="1" applyFill="1" applyAlignment="1">
      <alignment horizontal="justify" wrapText="1"/>
    </xf>
    <xf numFmtId="43" fontId="6" fillId="0" borderId="0" xfId="9" applyFont="1" applyFill="1"/>
    <xf numFmtId="4" fontId="6" fillId="0" borderId="0" xfId="0" applyNumberFormat="1" applyFont="1" applyFill="1" applyAlignment="1">
      <alignment horizontal="left" vertical="top" wrapText="1"/>
    </xf>
    <xf numFmtId="43" fontId="12" fillId="0" borderId="0" xfId="2" applyFont="1" applyFill="1"/>
    <xf numFmtId="4" fontId="0" fillId="0" borderId="0" xfId="0" applyNumberFormat="1"/>
    <xf numFmtId="4" fontId="6" fillId="0" borderId="0" xfId="0" applyNumberFormat="1" applyFont="1"/>
    <xf numFmtId="0" fontId="16" fillId="4" borderId="0" xfId="0" applyFont="1" applyFill="1"/>
    <xf numFmtId="0" fontId="6" fillId="5" borderId="0" xfId="0" applyFont="1" applyFill="1"/>
    <xf numFmtId="0" fontId="11" fillId="6" borderId="0" xfId="0" applyFont="1" applyFill="1" applyAlignment="1">
      <alignment horizontal="justify"/>
    </xf>
    <xf numFmtId="0" fontId="11" fillId="8" borderId="0" xfId="0" applyFont="1" applyFill="1" applyBorder="1" applyAlignment="1">
      <alignment horizontal="justify"/>
    </xf>
    <xf numFmtId="0" fontId="12" fillId="8" borderId="0" xfId="0" applyFont="1" applyFill="1" applyBorder="1"/>
    <xf numFmtId="43" fontId="0" fillId="0" borderId="0" xfId="0" applyNumberFormat="1"/>
    <xf numFmtId="43" fontId="0" fillId="0" borderId="0" xfId="9" applyFont="1"/>
    <xf numFmtId="0" fontId="22" fillId="4" borderId="0" xfId="0" applyFont="1" applyFill="1" applyAlignment="1">
      <alignment horizontal="justify"/>
    </xf>
    <xf numFmtId="43" fontId="22" fillId="2" borderId="0" xfId="2" applyFont="1" applyFill="1"/>
    <xf numFmtId="43" fontId="22" fillId="2" borderId="0" xfId="0" applyNumberFormat="1" applyFont="1" applyFill="1" applyAlignment="1">
      <alignment horizontal="justify" wrapText="1"/>
    </xf>
    <xf numFmtId="43" fontId="0" fillId="2" borderId="0" xfId="9" applyFont="1" applyFill="1"/>
    <xf numFmtId="43" fontId="23" fillId="2" borderId="0" xfId="9" applyFont="1" applyFill="1"/>
    <xf numFmtId="0" fontId="0" fillId="2" borderId="0" xfId="0" applyFill="1"/>
    <xf numFmtId="43" fontId="0" fillId="2" borderId="0" xfId="0" applyNumberFormat="1" applyFill="1"/>
    <xf numFmtId="43" fontId="0" fillId="0" borderId="0" xfId="0" applyNumberFormat="1" applyAlignment="1">
      <alignment horizontal="left"/>
    </xf>
    <xf numFmtId="43" fontId="24" fillId="2" borderId="0" xfId="9" applyFont="1" applyFill="1"/>
    <xf numFmtId="0" fontId="12" fillId="8" borderId="0" xfId="0" applyFont="1" applyFill="1" applyBorder="1" applyAlignment="1">
      <alignment horizontal="justify"/>
    </xf>
    <xf numFmtId="0" fontId="21" fillId="7" borderId="0" xfId="0" applyFont="1" applyFill="1" applyBorder="1" applyAlignment="1">
      <alignment horizontal="justify"/>
    </xf>
    <xf numFmtId="0" fontId="21" fillId="7" borderId="0" xfId="0" applyFont="1" applyFill="1" applyBorder="1"/>
    <xf numFmtId="0" fontId="21" fillId="7" borderId="0" xfId="0" applyFont="1" applyFill="1" applyBorder="1" applyAlignment="1">
      <alignment horizontal="center" wrapText="1"/>
    </xf>
    <xf numFmtId="0" fontId="21" fillId="7" borderId="0" xfId="0" applyFont="1" applyFill="1" applyBorder="1" applyAlignment="1">
      <alignment horizontal="right" wrapText="1"/>
    </xf>
    <xf numFmtId="0" fontId="11" fillId="8" borderId="0" xfId="0" applyFont="1" applyFill="1" applyBorder="1" applyAlignment="1">
      <alignment horizontal="center"/>
    </xf>
    <xf numFmtId="43" fontId="25" fillId="8" borderId="0" xfId="9" applyFont="1" applyFill="1" applyBorder="1"/>
    <xf numFmtId="43" fontId="25" fillId="9" borderId="0" xfId="9" applyFont="1" applyFill="1" applyBorder="1"/>
    <xf numFmtId="164" fontId="11" fillId="9" borderId="1" xfId="3" applyFont="1" applyFill="1" applyBorder="1" applyAlignment="1">
      <alignment horizontal="right" wrapText="1"/>
    </xf>
    <xf numFmtId="0" fontId="11" fillId="8" borderId="0" xfId="0" applyFont="1" applyFill="1" applyBorder="1" applyAlignment="1">
      <alignment horizontal="center" wrapText="1"/>
    </xf>
    <xf numFmtId="164" fontId="11" fillId="8" borderId="1" xfId="3" applyFont="1" applyFill="1" applyBorder="1" applyAlignment="1">
      <alignment horizontal="right" wrapText="1"/>
    </xf>
    <xf numFmtId="43" fontId="11" fillId="8" borderId="0" xfId="0" applyNumberFormat="1" applyFont="1" applyFill="1" applyBorder="1" applyAlignment="1">
      <alignment horizontal="justify"/>
    </xf>
    <xf numFmtId="164" fontId="12" fillId="8" borderId="0" xfId="0" applyNumberFormat="1" applyFont="1" applyFill="1" applyBorder="1"/>
    <xf numFmtId="43" fontId="12" fillId="8" borderId="0" xfId="2" applyFont="1" applyFill="1" applyBorder="1" applyAlignment="1">
      <alignment horizontal="left" wrapText="1"/>
    </xf>
    <xf numFmtId="0" fontId="11" fillId="8" borderId="0" xfId="0" applyFont="1" applyFill="1" applyBorder="1" applyAlignment="1">
      <alignment horizontal="justify" wrapText="1"/>
    </xf>
    <xf numFmtId="0" fontId="11" fillId="8" borderId="0" xfId="0" applyFont="1" applyFill="1" applyBorder="1" applyAlignment="1">
      <alignment horizontal="left" wrapText="1"/>
    </xf>
    <xf numFmtId="0" fontId="21" fillId="7" borderId="0" xfId="0" applyFont="1" applyFill="1" applyBorder="1" applyAlignment="1">
      <alignment wrapText="1"/>
    </xf>
    <xf numFmtId="0" fontId="11" fillId="9" borderId="0" xfId="0" applyFont="1" applyFill="1" applyBorder="1" applyAlignment="1">
      <alignment horizontal="left" wrapText="1"/>
    </xf>
    <xf numFmtId="0" fontId="7" fillId="0" borderId="0" xfId="0" applyFont="1"/>
    <xf numFmtId="164" fontId="11" fillId="8" borderId="0" xfId="3" applyFont="1" applyFill="1" applyBorder="1" applyAlignment="1">
      <alignment horizontal="right" wrapText="1"/>
    </xf>
    <xf numFmtId="43" fontId="12" fillId="8" borderId="0" xfId="0" applyNumberFormat="1" applyFont="1" applyFill="1" applyBorder="1"/>
    <xf numFmtId="0" fontId="12" fillId="8" borderId="0" xfId="0" applyFont="1" applyFill="1" applyBorder="1" applyAlignment="1">
      <alignment horizontal="justify" wrapText="1"/>
    </xf>
    <xf numFmtId="0" fontId="12" fillId="8" borderId="0" xfId="0" applyFont="1" applyFill="1" applyBorder="1" applyAlignment="1">
      <alignment horizontal="left" wrapText="1"/>
    </xf>
    <xf numFmtId="0" fontId="21" fillId="7" borderId="0" xfId="0" applyFont="1" applyFill="1" applyBorder="1" applyAlignment="1">
      <alignment horizontal="justify" wrapText="1"/>
    </xf>
    <xf numFmtId="0" fontId="11" fillId="9" borderId="0" xfId="0" applyFont="1" applyFill="1" applyBorder="1" applyAlignment="1">
      <alignment horizontal="left"/>
    </xf>
    <xf numFmtId="0" fontId="12" fillId="9" borderId="0" xfId="0" applyFont="1" applyFill="1" applyBorder="1" applyAlignment="1">
      <alignment horizontal="left"/>
    </xf>
    <xf numFmtId="43" fontId="9" fillId="9" borderId="0" xfId="2" applyFont="1" applyFill="1" applyBorder="1"/>
    <xf numFmtId="0" fontId="12" fillId="9" borderId="0" xfId="0" applyFont="1" applyFill="1" applyBorder="1"/>
    <xf numFmtId="43" fontId="12" fillId="9" borderId="0" xfId="2" applyFont="1" applyFill="1" applyBorder="1"/>
    <xf numFmtId="164" fontId="11" fillId="9" borderId="0" xfId="3" applyFont="1" applyFill="1" applyBorder="1" applyAlignment="1">
      <alignment horizontal="right" wrapText="1"/>
    </xf>
    <xf numFmtId="0" fontId="11" fillId="9" borderId="0" xfId="0" applyFont="1" applyFill="1" applyBorder="1" applyAlignment="1">
      <alignment horizontal="justify"/>
    </xf>
    <xf numFmtId="43" fontId="10" fillId="9" borderId="0" xfId="0" applyNumberFormat="1" applyFont="1" applyFill="1" applyBorder="1"/>
    <xf numFmtId="0" fontId="12" fillId="9" borderId="0" xfId="0" applyFont="1" applyFill="1" applyBorder="1" applyAlignment="1">
      <alignment horizontal="justify" wrapText="1"/>
    </xf>
    <xf numFmtId="0" fontId="12" fillId="9" borderId="0" xfId="0" applyFont="1" applyFill="1" applyBorder="1" applyAlignment="1">
      <alignment horizontal="justify"/>
    </xf>
    <xf numFmtId="164" fontId="9" fillId="9" borderId="0" xfId="3" applyFont="1" applyFill="1" applyBorder="1" applyAlignment="1">
      <alignment horizontal="right" wrapText="1"/>
    </xf>
    <xf numFmtId="0" fontId="11" fillId="8" borderId="0" xfId="0" applyFont="1" applyFill="1" applyBorder="1" applyAlignment="1">
      <alignment horizontal="left"/>
    </xf>
    <xf numFmtId="164" fontId="11" fillId="8" borderId="1" xfId="3" applyFont="1" applyFill="1" applyBorder="1" applyAlignment="1">
      <alignment wrapText="1"/>
    </xf>
    <xf numFmtId="0" fontId="25" fillId="2" borderId="0" xfId="0" applyFont="1" applyFill="1" applyBorder="1" applyAlignment="1">
      <alignment horizontal="justify" wrapText="1"/>
    </xf>
    <xf numFmtId="43" fontId="12" fillId="8" borderId="0" xfId="2" applyFont="1" applyFill="1" applyBorder="1"/>
    <xf numFmtId="4" fontId="25" fillId="2" borderId="0" xfId="0" applyNumberFormat="1" applyFont="1" applyFill="1" applyBorder="1" applyAlignment="1">
      <alignment horizontal="left" vertical="top" wrapText="1"/>
    </xf>
    <xf numFmtId="0" fontId="25" fillId="0" borderId="0" xfId="0" applyFont="1" applyFill="1" applyBorder="1" applyAlignment="1">
      <alignment horizontal="justify"/>
    </xf>
    <xf numFmtId="4" fontId="12" fillId="8" borderId="0" xfId="0" applyNumberFormat="1" applyFont="1" applyFill="1" applyBorder="1" applyAlignment="1">
      <alignment horizontal="right"/>
    </xf>
    <xf numFmtId="0" fontId="12" fillId="8" borderId="0" xfId="0" applyFont="1" applyFill="1" applyBorder="1" applyAlignment="1">
      <alignment horizontal="right"/>
    </xf>
    <xf numFmtId="4" fontId="12" fillId="8" borderId="0" xfId="0" applyNumberFormat="1" applyFont="1" applyFill="1" applyBorder="1"/>
    <xf numFmtId="0" fontId="12" fillId="8" borderId="0" xfId="0" applyFont="1" applyFill="1" applyBorder="1" applyAlignment="1">
      <alignment horizontal="left"/>
    </xf>
    <xf numFmtId="43" fontId="12" fillId="8" borderId="0" xfId="9" applyFont="1" applyFill="1" applyBorder="1" applyAlignment="1">
      <alignment horizontal="justify" wrapText="1"/>
    </xf>
    <xf numFmtId="0" fontId="11" fillId="0" borderId="0" xfId="0" applyFont="1" applyFill="1" applyBorder="1" applyAlignment="1">
      <alignment horizontal="justify" wrapText="1"/>
    </xf>
    <xf numFmtId="4" fontId="11" fillId="8" borderId="0" xfId="0" applyNumberFormat="1" applyFont="1" applyFill="1" applyBorder="1" applyAlignment="1">
      <alignment horizontal="justify" wrapText="1"/>
    </xf>
    <xf numFmtId="43" fontId="12" fillId="2" borderId="0" xfId="9" applyFont="1" applyFill="1"/>
    <xf numFmtId="0" fontId="11" fillId="0" borderId="0" xfId="0" applyFont="1" applyFill="1" applyBorder="1" applyAlignment="1">
      <alignment horizontal="justify"/>
    </xf>
    <xf numFmtId="0" fontId="11" fillId="0" borderId="0" xfId="0" applyFont="1" applyFill="1" applyBorder="1" applyAlignment="1">
      <alignment horizontal="left"/>
    </xf>
    <xf numFmtId="43" fontId="12" fillId="9" borderId="0" xfId="0" applyNumberFormat="1" applyFont="1" applyFill="1" applyBorder="1"/>
    <xf numFmtId="4" fontId="27" fillId="8" borderId="0" xfId="0" applyNumberFormat="1" applyFont="1" applyFill="1" applyBorder="1"/>
    <xf numFmtId="164" fontId="26" fillId="9" borderId="1" xfId="3" applyFont="1" applyFill="1" applyBorder="1" applyAlignment="1">
      <alignment horizontal="right" wrapText="1"/>
    </xf>
    <xf numFmtId="4" fontId="26" fillId="2" borderId="0" xfId="0" applyNumberFormat="1" applyFont="1" applyFill="1" applyBorder="1" applyAlignment="1">
      <alignment horizontal="left" vertical="top" wrapText="1"/>
    </xf>
    <xf numFmtId="43" fontId="0" fillId="0" borderId="0" xfId="0" applyNumberFormat="1" applyBorder="1"/>
    <xf numFmtId="0" fontId="12" fillId="8" borderId="0" xfId="0" applyFont="1" applyFill="1" applyBorder="1" applyAlignment="1">
      <alignment horizontal="justify"/>
    </xf>
    <xf numFmtId="0" fontId="12" fillId="9" borderId="0" xfId="0" applyFont="1" applyFill="1" applyBorder="1" applyAlignment="1">
      <alignment horizontal="justify"/>
    </xf>
    <xf numFmtId="0" fontId="11" fillId="8" borderId="0" xfId="0" applyFont="1" applyFill="1" applyBorder="1" applyAlignment="1">
      <alignment horizontal="justify"/>
    </xf>
    <xf numFmtId="0" fontId="5" fillId="0" borderId="0" xfId="0" applyFont="1"/>
    <xf numFmtId="0" fontId="11" fillId="2" borderId="0" xfId="0" applyFont="1" applyFill="1" applyBorder="1" applyAlignment="1">
      <alignment horizontal="justify"/>
    </xf>
    <xf numFmtId="0" fontId="11" fillId="2" borderId="0" xfId="0" applyFont="1" applyFill="1" applyBorder="1" applyAlignment="1">
      <alignment horizontal="left"/>
    </xf>
    <xf numFmtId="43" fontId="6" fillId="2" borderId="0" xfId="0" applyNumberFormat="1" applyFont="1" applyFill="1"/>
    <xf numFmtId="0" fontId="5" fillId="0" borderId="0" xfId="0" applyFont="1" applyAlignment="1">
      <alignment horizontal="right"/>
    </xf>
    <xf numFmtId="0" fontId="12" fillId="2" borderId="0" xfId="0" applyFont="1" applyFill="1" applyBorder="1" applyAlignment="1">
      <alignment horizontal="justify"/>
    </xf>
    <xf numFmtId="0" fontId="25" fillId="9" borderId="0" xfId="0" applyFont="1" applyFill="1" applyBorder="1" applyAlignment="1">
      <alignment horizontal="left"/>
    </xf>
    <xf numFmtId="0" fontId="31" fillId="0" borderId="0" xfId="0" applyFont="1" applyAlignment="1">
      <alignment horizontal="right" vertical="center" wrapText="1"/>
    </xf>
    <xf numFmtId="0" fontId="32" fillId="0" borderId="0" xfId="0" applyFont="1"/>
    <xf numFmtId="4" fontId="33" fillId="0" borderId="0" xfId="0" applyNumberFormat="1" applyFont="1" applyAlignment="1">
      <alignment horizontal="left"/>
    </xf>
    <xf numFmtId="0" fontId="12" fillId="8" borderId="0" xfId="0" applyFont="1" applyFill="1" applyBorder="1" applyAlignment="1">
      <alignment horizontal="justify"/>
    </xf>
    <xf numFmtId="0" fontId="12" fillId="8" borderId="0" xfId="0" applyFont="1" applyFill="1" applyBorder="1" applyAlignment="1">
      <alignment horizontal="justify" wrapText="1"/>
    </xf>
    <xf numFmtId="0" fontId="11" fillId="8" borderId="0" xfId="0" applyFont="1" applyFill="1" applyBorder="1" applyAlignment="1">
      <alignment horizontal="justify"/>
    </xf>
    <xf numFmtId="164" fontId="11" fillId="9" borderId="1" xfId="3" applyFont="1" applyFill="1" applyBorder="1" applyAlignment="1">
      <alignment wrapText="1"/>
    </xf>
    <xf numFmtId="0" fontId="12" fillId="4" borderId="0" xfId="0" applyFont="1" applyFill="1" applyAlignment="1">
      <alignment horizontal="left" wrapText="1"/>
    </xf>
    <xf numFmtId="43" fontId="6" fillId="0" borderId="0" xfId="9" applyFont="1" applyFill="1" applyBorder="1" applyAlignment="1"/>
    <xf numFmtId="43" fontId="6" fillId="0" borderId="0" xfId="9" applyFont="1" applyFill="1" applyAlignment="1"/>
    <xf numFmtId="4" fontId="12" fillId="8" borderId="0" xfId="0" applyNumberFormat="1" applyFont="1" applyFill="1" applyBorder="1" applyAlignment="1">
      <alignment horizontal="right" wrapText="1"/>
    </xf>
    <xf numFmtId="0" fontId="11" fillId="8" borderId="0" xfId="0" applyFont="1" applyFill="1" applyBorder="1" applyAlignment="1">
      <alignment horizontal="justify"/>
    </xf>
    <xf numFmtId="43" fontId="9" fillId="0" borderId="0" xfId="9" applyFont="1"/>
    <xf numFmtId="43" fontId="22" fillId="2" borderId="0" xfId="9" applyFont="1" applyFill="1"/>
    <xf numFmtId="43" fontId="5" fillId="0" borderId="0" xfId="0" applyNumberFormat="1" applyFont="1"/>
    <xf numFmtId="0" fontId="12" fillId="8" borderId="0" xfId="0" applyFont="1" applyFill="1" applyBorder="1" applyAlignment="1">
      <alignment horizontal="justify" wrapText="1"/>
    </xf>
    <xf numFmtId="43" fontId="34" fillId="2" borderId="0" xfId="9" applyFont="1" applyFill="1"/>
    <xf numFmtId="0" fontId="6" fillId="8" borderId="0" xfId="0" applyFont="1" applyFill="1" applyBorder="1" applyAlignment="1">
      <alignment horizontal="justify" wrapText="1"/>
    </xf>
    <xf numFmtId="43" fontId="30" fillId="0" borderId="0" xfId="9" applyFont="1" applyAlignment="1">
      <alignment horizontal="center"/>
    </xf>
    <xf numFmtId="43" fontId="5" fillId="0" borderId="0" xfId="9" applyFont="1"/>
    <xf numFmtId="43" fontId="11" fillId="9" borderId="0" xfId="2" applyFont="1" applyFill="1" applyBorder="1"/>
    <xf numFmtId="0" fontId="35" fillId="0" borderId="0" xfId="0" applyFont="1"/>
    <xf numFmtId="0" fontId="0" fillId="0" borderId="0" xfId="0" applyAlignment="1">
      <alignment horizontal="center"/>
    </xf>
    <xf numFmtId="0" fontId="0" fillId="2" borderId="0" xfId="0" applyFont="1" applyFill="1"/>
    <xf numFmtId="43" fontId="38" fillId="2" borderId="0" xfId="9" applyFont="1" applyFill="1"/>
    <xf numFmtId="41" fontId="37" fillId="2" borderId="0" xfId="0" applyNumberFormat="1" applyFont="1" applyFill="1" applyBorder="1" applyAlignment="1">
      <alignment wrapText="1"/>
    </xf>
    <xf numFmtId="41" fontId="37" fillId="2" borderId="0" xfId="0" applyNumberFormat="1" applyFont="1" applyFill="1" applyBorder="1" applyAlignment="1">
      <alignment horizontal="center" wrapText="1"/>
    </xf>
    <xf numFmtId="43" fontId="38" fillId="2" borderId="0" xfId="9" applyFont="1" applyFill="1" applyAlignment="1"/>
    <xf numFmtId="0" fontId="5" fillId="2" borderId="0" xfId="0" applyFont="1" applyFill="1"/>
    <xf numFmtId="43" fontId="39" fillId="2" borderId="0" xfId="9" applyFont="1" applyFill="1" applyAlignment="1"/>
    <xf numFmtId="0" fontId="36" fillId="9" borderId="0" xfId="0" applyFont="1" applyFill="1" applyBorder="1" applyAlignment="1"/>
    <xf numFmtId="41" fontId="37" fillId="10" borderId="0" xfId="0" applyNumberFormat="1" applyFont="1" applyFill="1" applyBorder="1" applyAlignment="1">
      <alignment vertical="top"/>
    </xf>
    <xf numFmtId="41" fontId="37" fillId="10" borderId="0" xfId="0" applyNumberFormat="1" applyFont="1" applyFill="1" applyBorder="1" applyAlignment="1">
      <alignment horizontal="left"/>
    </xf>
    <xf numFmtId="0" fontId="5" fillId="10" borderId="0" xfId="0" applyFont="1" applyFill="1" applyAlignment="1"/>
    <xf numFmtId="43" fontId="38" fillId="10" borderId="0" xfId="9" applyFont="1" applyFill="1" applyAlignment="1"/>
    <xf numFmtId="41" fontId="37" fillId="10" borderId="0" xfId="0" applyNumberFormat="1" applyFont="1" applyFill="1" applyBorder="1" applyAlignment="1">
      <alignment horizontal="left" vertical="top"/>
    </xf>
    <xf numFmtId="43" fontId="40" fillId="2" borderId="0" xfId="9" applyFont="1" applyFill="1" applyBorder="1"/>
    <xf numFmtId="43" fontId="41" fillId="2" borderId="0" xfId="9" applyFont="1" applyFill="1" applyBorder="1"/>
    <xf numFmtId="0" fontId="0" fillId="2" borderId="0" xfId="0" applyFill="1" applyBorder="1"/>
    <xf numFmtId="43" fontId="0" fillId="2" borderId="0" xfId="9" applyFont="1" applyFill="1" applyBorder="1"/>
    <xf numFmtId="0" fontId="42" fillId="9" borderId="0" xfId="0" applyFont="1" applyFill="1" applyBorder="1" applyAlignment="1"/>
    <xf numFmtId="0" fontId="11" fillId="8" borderId="0" xfId="0" applyFont="1" applyFill="1" applyBorder="1" applyAlignment="1">
      <alignment horizontal="justify"/>
    </xf>
    <xf numFmtId="0" fontId="5" fillId="12" borderId="0" xfId="0" applyFont="1" applyFill="1" applyAlignment="1">
      <alignment wrapText="1"/>
    </xf>
    <xf numFmtId="0" fontId="0" fillId="0" borderId="0" xfId="0" applyAlignment="1"/>
    <xf numFmtId="43" fontId="0" fillId="2" borderId="0" xfId="9" applyFont="1" applyFill="1" applyAlignment="1">
      <alignment horizontal="left" vertical="top"/>
    </xf>
    <xf numFmtId="4" fontId="0" fillId="2" borderId="0" xfId="0" applyNumberFormat="1" applyFill="1" applyAlignment="1"/>
    <xf numFmtId="0" fontId="0" fillId="2" borderId="0" xfId="0" applyFill="1" applyAlignment="1"/>
    <xf numFmtId="0" fontId="5" fillId="12" borderId="0" xfId="0" applyFont="1" applyFill="1"/>
    <xf numFmtId="4" fontId="0" fillId="0" borderId="0" xfId="0" applyNumberFormat="1" applyAlignment="1">
      <alignment horizontal="left"/>
    </xf>
    <xf numFmtId="0" fontId="22" fillId="12" borderId="0" xfId="0" applyFont="1" applyFill="1" applyAlignment="1">
      <alignment wrapText="1"/>
    </xf>
    <xf numFmtId="0" fontId="22" fillId="12" borderId="0" xfId="0" applyFont="1" applyFill="1"/>
    <xf numFmtId="0" fontId="22" fillId="12" borderId="0" xfId="0" applyFont="1" applyFill="1" applyAlignment="1"/>
    <xf numFmtId="0" fontId="22" fillId="2" borderId="0" xfId="0" applyFont="1" applyFill="1" applyAlignment="1"/>
    <xf numFmtId="4" fontId="0" fillId="0" borderId="0" xfId="0" applyNumberFormat="1" applyAlignment="1"/>
    <xf numFmtId="0" fontId="0" fillId="2" borderId="0" xfId="0" applyFill="1" applyAlignment="1">
      <alignment horizontal="center"/>
    </xf>
    <xf numFmtId="0" fontId="22" fillId="13" borderId="0" xfId="0" applyFont="1" applyFill="1" applyBorder="1" applyAlignment="1">
      <alignment horizontal="left" wrapText="1"/>
    </xf>
    <xf numFmtId="43" fontId="5" fillId="14" borderId="0" xfId="9" applyFont="1" applyFill="1" applyAlignment="1">
      <alignment horizontal="left"/>
    </xf>
    <xf numFmtId="4" fontId="22" fillId="13" borderId="0" xfId="0" applyNumberFormat="1" applyFont="1" applyFill="1" applyBorder="1" applyAlignment="1">
      <alignment horizontal="left"/>
    </xf>
    <xf numFmtId="164" fontId="45" fillId="13" borderId="0" xfId="3" applyFont="1" applyFill="1" applyBorder="1" applyAlignment="1">
      <alignment horizontal="right" wrapText="1"/>
    </xf>
    <xf numFmtId="0" fontId="22" fillId="9" borderId="0" xfId="0" applyFont="1" applyFill="1" applyBorder="1" applyAlignment="1">
      <alignment horizontal="left" wrapText="1"/>
    </xf>
    <xf numFmtId="43" fontId="5" fillId="2" borderId="0" xfId="9" applyFont="1" applyFill="1" applyAlignment="1">
      <alignment horizontal="left"/>
    </xf>
    <xf numFmtId="4" fontId="22" fillId="9" borderId="0" xfId="0" applyNumberFormat="1" applyFont="1" applyFill="1" applyBorder="1" applyAlignment="1">
      <alignment horizontal="left"/>
    </xf>
    <xf numFmtId="164" fontId="45" fillId="9" borderId="0" xfId="3" applyFont="1" applyFill="1" applyBorder="1" applyAlignment="1">
      <alignment horizontal="right" wrapText="1"/>
    </xf>
    <xf numFmtId="0" fontId="12" fillId="9" borderId="0" xfId="0" applyFont="1" applyFill="1" applyBorder="1" applyAlignment="1">
      <alignment horizontal="justify"/>
    </xf>
    <xf numFmtId="0" fontId="11" fillId="8" borderId="0" xfId="0" applyFont="1" applyFill="1" applyBorder="1" applyAlignment="1">
      <alignment horizontal="justify"/>
    </xf>
    <xf numFmtId="0" fontId="12" fillId="2" borderId="0" xfId="0" applyFont="1" applyFill="1" applyBorder="1" applyAlignment="1">
      <alignment horizontal="justify" wrapText="1"/>
    </xf>
    <xf numFmtId="0" fontId="12" fillId="9" borderId="0" xfId="0" applyFont="1" applyFill="1" applyBorder="1" applyAlignment="1">
      <alignment horizontal="justify"/>
    </xf>
    <xf numFmtId="0" fontId="12" fillId="8" borderId="0" xfId="0" applyFont="1" applyFill="1" applyBorder="1" applyAlignment="1">
      <alignment horizontal="justify" wrapText="1"/>
    </xf>
    <xf numFmtId="0" fontId="12" fillId="0" borderId="0" xfId="0" applyFont="1" applyFill="1" applyBorder="1" applyAlignment="1">
      <alignment horizontal="justify" wrapText="1"/>
    </xf>
    <xf numFmtId="0" fontId="11" fillId="9" borderId="0" xfId="0" applyFont="1" applyFill="1" applyBorder="1" applyAlignment="1">
      <alignment horizontal="left" wrapText="1"/>
    </xf>
    <xf numFmtId="0" fontId="11" fillId="7" borderId="0" xfId="0" applyFont="1" applyFill="1" applyBorder="1" applyAlignment="1">
      <alignment horizontal="center"/>
    </xf>
    <xf numFmtId="0" fontId="12" fillId="8" borderId="0" xfId="0" applyFont="1" applyFill="1" applyBorder="1" applyAlignment="1">
      <alignment horizontal="justify"/>
    </xf>
    <xf numFmtId="0" fontId="21" fillId="7" borderId="0" xfId="0" applyFont="1" applyFill="1" applyBorder="1" applyAlignment="1">
      <alignment horizontal="center"/>
    </xf>
    <xf numFmtId="0" fontId="11" fillId="8" borderId="0" xfId="0" applyFont="1" applyFill="1" applyBorder="1" applyAlignment="1">
      <alignment horizontal="justify"/>
    </xf>
    <xf numFmtId="0" fontId="14" fillId="3" borderId="0" xfId="0" applyFont="1" applyFill="1" applyAlignment="1">
      <alignment horizontal="center" wrapText="1"/>
    </xf>
    <xf numFmtId="0" fontId="11" fillId="4" borderId="0" xfId="0" applyFont="1" applyFill="1" applyAlignment="1">
      <alignment horizontal="center" vertical="top"/>
    </xf>
    <xf numFmtId="0" fontId="11" fillId="4" borderId="0" xfId="0" applyFont="1" applyFill="1" applyAlignment="1">
      <alignment horizontal="center"/>
    </xf>
    <xf numFmtId="0" fontId="12" fillId="4" borderId="0" xfId="0" applyFont="1" applyFill="1" applyAlignment="1">
      <alignment horizontal="justify" wrapText="1"/>
    </xf>
    <xf numFmtId="41" fontId="44" fillId="11" borderId="0" xfId="0" applyNumberFormat="1" applyFont="1" applyFill="1" applyBorder="1" applyAlignment="1">
      <alignment horizontal="left" vertical="top"/>
    </xf>
    <xf numFmtId="0" fontId="12" fillId="2" borderId="0" xfId="0" applyFont="1" applyFill="1" applyAlignment="1">
      <alignment horizontal="justify" wrapText="1"/>
    </xf>
    <xf numFmtId="0" fontId="11" fillId="3" borderId="0" xfId="0" applyFont="1" applyFill="1" applyAlignment="1">
      <alignment horizontal="center"/>
    </xf>
    <xf numFmtId="0" fontId="12" fillId="2" borderId="0" xfId="0" applyFont="1" applyFill="1" applyAlignment="1">
      <alignment horizontal="justify"/>
    </xf>
    <xf numFmtId="0" fontId="12" fillId="0" borderId="0" xfId="0" applyFont="1" applyAlignment="1">
      <alignment horizontal="justify" wrapText="1"/>
    </xf>
    <xf numFmtId="0" fontId="12" fillId="2" borderId="0" xfId="0" applyFont="1" applyFill="1" applyAlignment="1">
      <alignment horizontal="justify" vertical="center" wrapText="1"/>
    </xf>
    <xf numFmtId="0" fontId="8" fillId="3" borderId="0" xfId="0" applyFont="1" applyFill="1" applyAlignment="1">
      <alignment horizontal="center"/>
    </xf>
    <xf numFmtId="0" fontId="11" fillId="2" borderId="0" xfId="0" applyFont="1" applyFill="1" applyAlignment="1">
      <alignment horizontal="justify"/>
    </xf>
    <xf numFmtId="43" fontId="12" fillId="9" borderId="0" xfId="2" applyFont="1" applyFill="1" applyBorder="1" applyAlignment="1">
      <alignment horizontal="left" wrapText="1"/>
    </xf>
  </cellXfs>
  <cellStyles count="13">
    <cellStyle name="Comma_Hoja de trabajo flujo 2007" xfId="7"/>
    <cellStyle name="Millares" xfId="9" builtinId="3"/>
    <cellStyle name="Millares 2" xfId="2"/>
    <cellStyle name="Millares 3" xfId="6"/>
    <cellStyle name="Millares 3 2" xfId="5"/>
    <cellStyle name="Millares 4" xfId="12"/>
    <cellStyle name="Millares 5" xfId="11"/>
    <cellStyle name="Moneda 2" xfId="3"/>
    <cellStyle name="Normal" xfId="0" builtinId="0"/>
    <cellStyle name="Normal 2" xfId="8"/>
    <cellStyle name="Normal 2 2" xfId="1"/>
    <cellStyle name="Normal 2 2 2" xfId="4"/>
    <cellStyle name="Normal 3" xfId="10"/>
  </cellStyles>
  <dxfs count="0"/>
  <tableStyles count="0" defaultTableStyle="TableStyleMedium2" defaultPivotStyle="PivotStyleLight16"/>
  <colors>
    <mruColors>
      <color rgb="FF0000FF"/>
      <color rgb="FF99CCFF"/>
      <color rgb="FF66CCFF"/>
      <color rgb="FF66FF99"/>
      <color rgb="FF66FF66"/>
      <color rgb="FF0000CC"/>
      <color rgb="FF00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80530</xdr:colOff>
      <xdr:row>76</xdr:row>
      <xdr:rowOff>72736</xdr:rowOff>
    </xdr:from>
    <xdr:to>
      <xdr:col>6</xdr:col>
      <xdr:colOff>366280</xdr:colOff>
      <xdr:row>77</xdr:row>
      <xdr:rowOff>140277</xdr:rowOff>
    </xdr:to>
    <xdr:sp macro="" textlink="">
      <xdr:nvSpPr>
        <xdr:cNvPr id="5122" name="Control 2" hidden="1">
          <a:extLst>
            <a:ext uri="{63B3BB69-23CF-44E3-9099-C40C66FF867C}">
              <a14:compatExt xmlns:a14="http://schemas.microsoft.com/office/drawing/2010/main" spid="_x0000_s5122"/>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6</xdr:col>
      <xdr:colOff>76200</xdr:colOff>
      <xdr:row>76</xdr:row>
      <xdr:rowOff>76200</xdr:rowOff>
    </xdr:from>
    <xdr:to>
      <xdr:col>6</xdr:col>
      <xdr:colOff>361950</xdr:colOff>
      <xdr:row>77</xdr:row>
      <xdr:rowOff>142875</xdr:rowOff>
    </xdr:to>
    <xdr:pic>
      <xdr:nvPicPr>
        <xdr:cNvPr id="2" name="Picture 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5050" y="29660850"/>
          <a:ext cx="285750" cy="266700"/>
        </a:xfrm>
        <a:prstGeom prst="rect">
          <a:avLst/>
        </a:prstGeom>
        <a:noFill/>
        <a:ln w="9525">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301"/>
  <sheetViews>
    <sheetView tabSelected="1" topLeftCell="A274" zoomScale="110" zoomScaleNormal="110" zoomScaleSheetLayoutView="80" workbookViewId="0">
      <selection activeCell="C307" sqref="C307"/>
    </sheetView>
  </sheetViews>
  <sheetFormatPr baseColWidth="10" defaultRowHeight="15"/>
  <cols>
    <col min="1" max="1" width="54" customWidth="1"/>
    <col min="2" max="2" width="29.42578125" customWidth="1"/>
    <col min="3" max="3" width="15.28515625" customWidth="1"/>
    <col min="4" max="4" width="32.42578125" customWidth="1"/>
    <col min="5" max="5" width="2" customWidth="1"/>
    <col min="6" max="6" width="18.42578125" customWidth="1"/>
    <col min="7" max="7" width="19" customWidth="1"/>
    <col min="8" max="8" width="13.42578125" bestFit="1" customWidth="1"/>
    <col min="9" max="9" width="12.5703125" customWidth="1"/>
  </cols>
  <sheetData>
    <row r="1" spans="1:4">
      <c r="A1" s="253" t="s">
        <v>1</v>
      </c>
      <c r="B1" s="253"/>
      <c r="C1" s="253"/>
      <c r="D1" s="253"/>
    </row>
    <row r="2" spans="1:4">
      <c r="A2" s="254" t="s">
        <v>160</v>
      </c>
      <c r="B2" s="254"/>
      <c r="C2" s="254"/>
      <c r="D2" s="254"/>
    </row>
    <row r="3" spans="1:4">
      <c r="A3" s="255" t="s">
        <v>161</v>
      </c>
      <c r="B3" s="255"/>
      <c r="C3" s="255"/>
      <c r="D3" s="255"/>
    </row>
    <row r="4" spans="1:4" ht="90.75" customHeight="1">
      <c r="A4" s="256" t="s">
        <v>162</v>
      </c>
      <c r="B4" s="256"/>
      <c r="C4" s="256"/>
      <c r="D4" s="256"/>
    </row>
    <row r="5" spans="1:4">
      <c r="A5" s="97"/>
    </row>
    <row r="6" spans="1:4">
      <c r="A6" s="256" t="s">
        <v>163</v>
      </c>
      <c r="B6" s="256"/>
      <c r="C6" s="256"/>
      <c r="D6" s="256"/>
    </row>
    <row r="7" spans="1:4" ht="54" customHeight="1">
      <c r="A7" s="256" t="s">
        <v>164</v>
      </c>
      <c r="B7" s="256"/>
      <c r="C7" s="256"/>
      <c r="D7" s="256"/>
    </row>
    <row r="8" spans="1:4" ht="65.25" customHeight="1">
      <c r="A8" s="256" t="s">
        <v>165</v>
      </c>
      <c r="B8" s="256"/>
      <c r="C8" s="256"/>
      <c r="D8" s="256"/>
    </row>
    <row r="9" spans="1:4" ht="39" customHeight="1">
      <c r="A9" s="256" t="s">
        <v>166</v>
      </c>
      <c r="B9" s="256"/>
      <c r="C9" s="256"/>
      <c r="D9" s="256"/>
    </row>
    <row r="10" spans="1:4">
      <c r="A10" s="256"/>
      <c r="B10" s="256"/>
      <c r="C10" s="256"/>
      <c r="D10" s="256"/>
    </row>
    <row r="11" spans="1:4">
      <c r="A11" s="256"/>
      <c r="B11" s="256"/>
      <c r="C11" s="256"/>
      <c r="D11" s="256"/>
    </row>
    <row r="12" spans="1:4">
      <c r="A12" s="256" t="s">
        <v>167</v>
      </c>
      <c r="B12" s="256"/>
      <c r="C12" s="256"/>
      <c r="D12" s="256"/>
    </row>
    <row r="13" spans="1:4" ht="43.5" customHeight="1">
      <c r="A13" s="256" t="s">
        <v>168</v>
      </c>
      <c r="B13" s="256"/>
      <c r="C13" s="256"/>
      <c r="D13" s="256"/>
    </row>
    <row r="14" spans="1:4">
      <c r="A14" s="256"/>
      <c r="B14" s="256"/>
      <c r="C14" s="256"/>
      <c r="D14" s="256"/>
    </row>
    <row r="15" spans="1:4">
      <c r="A15" s="256" t="s">
        <v>169</v>
      </c>
      <c r="B15" s="256"/>
      <c r="C15" s="256"/>
      <c r="D15" s="256"/>
    </row>
    <row r="16" spans="1:4" ht="57" customHeight="1">
      <c r="A16" s="256" t="s">
        <v>170</v>
      </c>
      <c r="B16" s="256"/>
      <c r="C16" s="256"/>
      <c r="D16" s="256"/>
    </row>
    <row r="17" spans="1:4">
      <c r="A17" s="256"/>
      <c r="B17" s="256"/>
      <c r="C17" s="256"/>
      <c r="D17" s="256"/>
    </row>
    <row r="18" spans="1:4">
      <c r="A18" s="256" t="s">
        <v>171</v>
      </c>
      <c r="B18" s="256"/>
      <c r="C18" s="256"/>
      <c r="D18" s="256"/>
    </row>
    <row r="19" spans="1:4" ht="92.25" customHeight="1">
      <c r="A19" s="256" t="s">
        <v>172</v>
      </c>
      <c r="B19" s="256"/>
      <c r="C19" s="256"/>
      <c r="D19" s="256"/>
    </row>
    <row r="20" spans="1:4">
      <c r="A20" s="256" t="s">
        <v>173</v>
      </c>
      <c r="B20" s="256"/>
      <c r="C20" s="256"/>
      <c r="D20" s="256"/>
    </row>
    <row r="21" spans="1:4" ht="48" customHeight="1">
      <c r="A21" s="256" t="s">
        <v>174</v>
      </c>
      <c r="B21" s="256"/>
      <c r="C21" s="256"/>
      <c r="D21" s="256"/>
    </row>
    <row r="22" spans="1:4">
      <c r="A22" s="256" t="s">
        <v>175</v>
      </c>
      <c r="B22" s="256"/>
      <c r="C22" s="256"/>
      <c r="D22" s="256"/>
    </row>
    <row r="23" spans="1:4" ht="39" customHeight="1">
      <c r="A23" s="256" t="s">
        <v>176</v>
      </c>
      <c r="B23" s="256"/>
      <c r="C23" s="256"/>
      <c r="D23" s="256"/>
    </row>
    <row r="24" spans="1:4">
      <c r="A24" s="256"/>
      <c r="B24" s="256"/>
      <c r="C24" s="256"/>
      <c r="D24" s="256"/>
    </row>
    <row r="25" spans="1:4">
      <c r="A25" s="256" t="s">
        <v>177</v>
      </c>
      <c r="B25" s="256"/>
      <c r="C25" s="256"/>
      <c r="D25" s="256"/>
    </row>
    <row r="26" spans="1:4" ht="68.25" customHeight="1">
      <c r="A26" s="256" t="s">
        <v>178</v>
      </c>
      <c r="B26" s="256"/>
      <c r="C26" s="256"/>
      <c r="D26" s="256"/>
    </row>
    <row r="27" spans="1:4" ht="50.25" customHeight="1">
      <c r="A27" s="256" t="s">
        <v>179</v>
      </c>
      <c r="B27" s="256"/>
      <c r="C27" s="256"/>
      <c r="D27" s="256"/>
    </row>
    <row r="28" spans="1:4">
      <c r="A28" s="256" t="s">
        <v>180</v>
      </c>
      <c r="B28" s="256"/>
      <c r="C28" s="256"/>
      <c r="D28" s="256"/>
    </row>
    <row r="29" spans="1:4" ht="35.25" customHeight="1">
      <c r="A29" s="256" t="s">
        <v>181</v>
      </c>
      <c r="B29" s="256"/>
      <c r="C29" s="256"/>
      <c r="D29" s="256"/>
    </row>
    <row r="30" spans="1:4">
      <c r="A30" s="256" t="s">
        <v>182</v>
      </c>
      <c r="B30" s="256"/>
      <c r="C30" s="256"/>
      <c r="D30" s="256"/>
    </row>
    <row r="31" spans="1:4" ht="51.75" customHeight="1">
      <c r="A31" s="256" t="s">
        <v>183</v>
      </c>
      <c r="B31" s="256"/>
      <c r="C31" s="256"/>
      <c r="D31" s="256"/>
    </row>
    <row r="32" spans="1:4">
      <c r="A32" s="256"/>
      <c r="B32" s="256"/>
      <c r="C32" s="256"/>
      <c r="D32" s="256"/>
    </row>
    <row r="33" spans="1:4">
      <c r="A33" s="256" t="s">
        <v>184</v>
      </c>
      <c r="B33" s="256"/>
      <c r="C33" s="256"/>
      <c r="D33" s="256"/>
    </row>
    <row r="34" spans="1:4" ht="54.75" customHeight="1">
      <c r="A34" s="256" t="s">
        <v>185</v>
      </c>
      <c r="B34" s="256"/>
      <c r="C34" s="256"/>
      <c r="D34" s="256"/>
    </row>
    <row r="35" spans="1:4">
      <c r="A35" s="256" t="s">
        <v>186</v>
      </c>
      <c r="B35" s="256"/>
      <c r="C35" s="256"/>
      <c r="D35" s="256"/>
    </row>
    <row r="36" spans="1:4" ht="36" customHeight="1">
      <c r="A36" s="256" t="s">
        <v>187</v>
      </c>
      <c r="B36" s="256"/>
      <c r="C36" s="256"/>
      <c r="D36" s="256"/>
    </row>
    <row r="37" spans="1:4">
      <c r="A37" s="256" t="s">
        <v>188</v>
      </c>
      <c r="B37" s="256"/>
      <c r="C37" s="256"/>
      <c r="D37" s="256"/>
    </row>
    <row r="38" spans="1:4" ht="60" customHeight="1">
      <c r="A38" s="256" t="s">
        <v>189</v>
      </c>
      <c r="B38" s="256"/>
      <c r="C38" s="256"/>
      <c r="D38" s="256"/>
    </row>
    <row r="39" spans="1:4">
      <c r="A39" s="256" t="s">
        <v>190</v>
      </c>
      <c r="B39" s="256"/>
      <c r="C39" s="256"/>
      <c r="D39" s="256"/>
    </row>
    <row r="40" spans="1:4" ht="66" customHeight="1">
      <c r="A40" s="256" t="s">
        <v>191</v>
      </c>
      <c r="B40" s="256"/>
      <c r="C40" s="256"/>
      <c r="D40" s="256"/>
    </row>
    <row r="41" spans="1:4">
      <c r="A41" s="256" t="s">
        <v>192</v>
      </c>
      <c r="B41" s="256"/>
      <c r="C41" s="256"/>
      <c r="D41" s="256"/>
    </row>
    <row r="42" spans="1:4" ht="35.25" customHeight="1">
      <c r="A42" s="256" t="s">
        <v>253</v>
      </c>
      <c r="B42" s="256"/>
      <c r="C42" s="256"/>
      <c r="D42" s="256"/>
    </row>
    <row r="43" spans="1:4">
      <c r="A43" s="256" t="s">
        <v>193</v>
      </c>
      <c r="B43" s="256"/>
      <c r="C43" s="256"/>
      <c r="D43" s="256"/>
    </row>
    <row r="44" spans="1:4" ht="43.5" customHeight="1">
      <c r="A44" s="256" t="s">
        <v>194</v>
      </c>
      <c r="B44" s="256"/>
      <c r="C44" s="256"/>
      <c r="D44" s="256"/>
    </row>
    <row r="45" spans="1:4">
      <c r="A45" s="256" t="s">
        <v>195</v>
      </c>
      <c r="B45" s="256"/>
      <c r="C45" s="256"/>
      <c r="D45" s="256"/>
    </row>
    <row r="46" spans="1:4">
      <c r="A46" s="256" t="s">
        <v>196</v>
      </c>
      <c r="B46" s="256"/>
      <c r="C46" s="256"/>
      <c r="D46" s="256"/>
    </row>
    <row r="47" spans="1:4">
      <c r="A47" s="256" t="s">
        <v>197</v>
      </c>
      <c r="B47" s="256"/>
      <c r="C47" s="256"/>
      <c r="D47" s="256"/>
    </row>
    <row r="48" spans="1:4" ht="53.25" customHeight="1">
      <c r="A48" s="256" t="s">
        <v>198</v>
      </c>
      <c r="B48" s="256"/>
      <c r="C48" s="256"/>
      <c r="D48" s="256"/>
    </row>
    <row r="49" spans="1:4">
      <c r="A49" s="256" t="s">
        <v>199</v>
      </c>
      <c r="B49" s="256"/>
      <c r="C49" s="256"/>
      <c r="D49" s="256"/>
    </row>
    <row r="50" spans="1:4" ht="48.75" customHeight="1">
      <c r="A50" s="256" t="s">
        <v>200</v>
      </c>
      <c r="B50" s="256"/>
      <c r="C50" s="256"/>
      <c r="D50" s="256"/>
    </row>
    <row r="51" spans="1:4" ht="55.5" customHeight="1">
      <c r="A51" s="256" t="s">
        <v>201</v>
      </c>
      <c r="B51" s="256"/>
      <c r="C51" s="256"/>
      <c r="D51" s="256"/>
    </row>
    <row r="52" spans="1:4" ht="42" customHeight="1">
      <c r="A52" s="256" t="s">
        <v>202</v>
      </c>
      <c r="B52" s="256"/>
      <c r="C52" s="256"/>
      <c r="D52" s="256"/>
    </row>
    <row r="53" spans="1:4" ht="66" customHeight="1">
      <c r="A53" s="256" t="s">
        <v>203</v>
      </c>
      <c r="B53" s="256"/>
      <c r="C53" s="256"/>
      <c r="D53" s="256"/>
    </row>
    <row r="54" spans="1:4">
      <c r="A54" s="256"/>
      <c r="B54" s="256"/>
      <c r="C54" s="256"/>
      <c r="D54" s="256"/>
    </row>
    <row r="55" spans="1:4">
      <c r="A55" s="256" t="s">
        <v>204</v>
      </c>
      <c r="B55" s="256"/>
      <c r="C55" s="256"/>
      <c r="D55" s="256"/>
    </row>
    <row r="56" spans="1:4">
      <c r="A56" s="256" t="s">
        <v>242</v>
      </c>
      <c r="B56" s="256"/>
      <c r="C56" s="256"/>
      <c r="D56" s="256"/>
    </row>
    <row r="57" spans="1:4" ht="44.25" customHeight="1">
      <c r="A57" s="256" t="s">
        <v>205</v>
      </c>
      <c r="B57" s="256"/>
      <c r="C57" s="256"/>
      <c r="D57" s="256"/>
    </row>
    <row r="58" spans="1:4" ht="48" customHeight="1">
      <c r="A58" s="256" t="s">
        <v>206</v>
      </c>
      <c r="B58" s="256"/>
      <c r="C58" s="256"/>
      <c r="D58" s="256"/>
    </row>
    <row r="59" spans="1:4" ht="54.75" customHeight="1">
      <c r="A59" s="256" t="s">
        <v>207</v>
      </c>
      <c r="B59" s="256"/>
      <c r="C59" s="256"/>
      <c r="D59" s="256"/>
    </row>
    <row r="60" spans="1:4">
      <c r="A60" s="256" t="s">
        <v>243</v>
      </c>
      <c r="B60" s="256"/>
      <c r="C60" s="256"/>
      <c r="D60" s="256"/>
    </row>
    <row r="61" spans="1:4" ht="15" customHeight="1">
      <c r="A61" s="256" t="s">
        <v>208</v>
      </c>
      <c r="B61" s="256"/>
      <c r="C61" s="256"/>
      <c r="D61" s="256"/>
    </row>
    <row r="62" spans="1:4">
      <c r="A62" s="256" t="s">
        <v>244</v>
      </c>
      <c r="B62" s="256"/>
      <c r="C62" s="256"/>
      <c r="D62" s="256"/>
    </row>
    <row r="63" spans="1:4" ht="15" customHeight="1">
      <c r="A63" s="256" t="s">
        <v>209</v>
      </c>
      <c r="B63" s="256"/>
      <c r="C63" s="256"/>
      <c r="D63" s="256"/>
    </row>
    <row r="64" spans="1:4" ht="29.25">
      <c r="A64" s="7" t="s">
        <v>245</v>
      </c>
    </row>
    <row r="65" spans="1:7" ht="45" customHeight="1">
      <c r="A65" s="256" t="s">
        <v>210</v>
      </c>
      <c r="B65" s="256"/>
      <c r="C65" s="256"/>
      <c r="D65" s="256"/>
    </row>
    <row r="66" spans="1:7">
      <c r="A66" s="7" t="s">
        <v>246</v>
      </c>
    </row>
    <row r="67" spans="1:7" ht="45" customHeight="1">
      <c r="A67" s="256" t="s">
        <v>211</v>
      </c>
      <c r="B67" s="256"/>
      <c r="C67" s="256"/>
      <c r="D67" s="256"/>
    </row>
    <row r="68" spans="1:7" ht="45" customHeight="1">
      <c r="A68" s="186"/>
      <c r="B68" s="186"/>
      <c r="C68" s="186"/>
      <c r="D68" s="186"/>
    </row>
    <row r="69" spans="1:7" ht="45" customHeight="1">
      <c r="A69" s="186"/>
      <c r="B69" s="186"/>
      <c r="C69" s="186"/>
      <c r="D69" s="186"/>
    </row>
    <row r="70" spans="1:7" ht="23.25" customHeight="1">
      <c r="A70" s="251" t="s">
        <v>1</v>
      </c>
      <c r="B70" s="251"/>
      <c r="C70" s="251"/>
      <c r="D70" s="251"/>
    </row>
    <row r="71" spans="1:7" ht="15.95" customHeight="1">
      <c r="A71" s="100" t="s">
        <v>2</v>
      </c>
      <c r="B71" s="101"/>
      <c r="C71" s="101"/>
      <c r="D71" s="101"/>
    </row>
    <row r="72" spans="1:7" ht="15.95" customHeight="1">
      <c r="A72" s="100" t="s">
        <v>248</v>
      </c>
      <c r="B72" s="101"/>
      <c r="C72" s="101"/>
      <c r="D72" s="101"/>
    </row>
    <row r="73" spans="1:7" ht="29.25" customHeight="1">
      <c r="A73" s="246" t="s">
        <v>295</v>
      </c>
      <c r="B73" s="246"/>
      <c r="C73" s="246"/>
      <c r="D73" s="246"/>
    </row>
    <row r="74" spans="1:7" ht="7.5" customHeight="1">
      <c r="A74" s="113"/>
      <c r="B74" s="101"/>
      <c r="C74" s="101"/>
      <c r="D74" s="101"/>
    </row>
    <row r="75" spans="1:7" ht="15.95" customHeight="1">
      <c r="A75" s="114" t="s">
        <v>4</v>
      </c>
      <c r="B75" s="115">
        <v>2022</v>
      </c>
      <c r="C75" s="116"/>
      <c r="D75" s="117">
        <v>2021</v>
      </c>
    </row>
    <row r="76" spans="1:7" ht="15.95" customHeight="1">
      <c r="A76" s="113" t="s">
        <v>254</v>
      </c>
      <c r="B76" s="5">
        <v>12682037.960000001</v>
      </c>
      <c r="C76" s="118"/>
      <c r="D76" s="5">
        <v>14553792.32</v>
      </c>
      <c r="F76" s="102"/>
    </row>
    <row r="77" spans="1:7" ht="15.95" customHeight="1">
      <c r="A77" s="113" t="s">
        <v>221</v>
      </c>
      <c r="B77" s="5">
        <v>0</v>
      </c>
      <c r="C77" s="118"/>
      <c r="D77" s="5">
        <v>1500</v>
      </c>
      <c r="G77" s="179"/>
    </row>
    <row r="78" spans="1:7" ht="15.95" customHeight="1">
      <c r="A78" s="113" t="s">
        <v>5</v>
      </c>
      <c r="B78" s="5">
        <v>155000</v>
      </c>
      <c r="C78" s="113"/>
      <c r="D78" s="5">
        <v>175000</v>
      </c>
      <c r="F78" s="107"/>
      <c r="G78" s="180"/>
    </row>
    <row r="79" spans="1:7" ht="18.75" customHeight="1" thickBot="1">
      <c r="A79" s="100" t="s">
        <v>6</v>
      </c>
      <c r="B79" s="121">
        <f>SUM(B76:B78)</f>
        <v>12837037.960000001</v>
      </c>
      <c r="C79" s="122"/>
      <c r="D79" s="123">
        <f>SUM(D76:D78)</f>
        <v>14730292.32</v>
      </c>
      <c r="F79" s="107"/>
      <c r="G79" s="181"/>
    </row>
    <row r="80" spans="1:7" ht="11.25" customHeight="1" thickTop="1">
      <c r="A80" s="252"/>
      <c r="B80" s="252"/>
      <c r="C80" s="118"/>
      <c r="D80" s="124"/>
      <c r="F80" s="107"/>
    </row>
    <row r="81" spans="1:10" ht="15.95" customHeight="1">
      <c r="A81" s="100" t="s">
        <v>240</v>
      </c>
      <c r="B81" s="125"/>
      <c r="C81" s="101"/>
      <c r="D81" s="101"/>
      <c r="G81" s="103"/>
    </row>
    <row r="82" spans="1:10" ht="48.75" customHeight="1">
      <c r="A82" s="246" t="s">
        <v>296</v>
      </c>
      <c r="B82" s="246"/>
      <c r="C82" s="246"/>
      <c r="D82" s="246"/>
    </row>
    <row r="83" spans="1:10" ht="15.95" customHeight="1">
      <c r="A83" s="114" t="s">
        <v>4</v>
      </c>
      <c r="B83" s="117">
        <v>2022</v>
      </c>
      <c r="C83" s="116"/>
      <c r="D83" s="117">
        <v>2021</v>
      </c>
    </row>
    <row r="84" spans="1:10" ht="15.95" customHeight="1">
      <c r="A84" s="119" t="s">
        <v>222</v>
      </c>
      <c r="B84" s="5">
        <v>82620.399999999994</v>
      </c>
      <c r="C84" s="126"/>
      <c r="D84" s="5">
        <v>82611.39</v>
      </c>
      <c r="J84" s="102" t="e">
        <f>' Notas real'!#REF!</f>
        <v>#REF!</v>
      </c>
    </row>
    <row r="85" spans="1:10" ht="15.95" customHeight="1">
      <c r="A85" s="119" t="s">
        <v>282</v>
      </c>
      <c r="B85" s="5">
        <v>4412974.79</v>
      </c>
      <c r="C85" s="126"/>
      <c r="D85" s="5">
        <v>6708643.7000000002</v>
      </c>
    </row>
    <row r="86" spans="1:10" ht="15.95" customHeight="1">
      <c r="A86" s="119" t="s">
        <v>252</v>
      </c>
      <c r="B86" s="5">
        <v>8186442.7699999996</v>
      </c>
      <c r="C86" s="126"/>
      <c r="D86" s="5">
        <v>7762537.2300000004</v>
      </c>
    </row>
    <row r="87" spans="1:10" ht="15.95" customHeight="1">
      <c r="A87" s="119" t="s">
        <v>236</v>
      </c>
      <c r="B87" s="5">
        <v>0</v>
      </c>
      <c r="C87" s="126"/>
      <c r="D87" s="5">
        <v>1500</v>
      </c>
    </row>
    <row r="88" spans="1:10" ht="15.95" customHeight="1">
      <c r="A88" s="119" t="s">
        <v>223</v>
      </c>
      <c r="B88" s="5">
        <v>0</v>
      </c>
      <c r="C88" s="126"/>
      <c r="D88" s="5">
        <v>20000</v>
      </c>
    </row>
    <row r="89" spans="1:10" ht="15.95" customHeight="1">
      <c r="A89" s="119" t="s">
        <v>224</v>
      </c>
      <c r="B89" s="5">
        <v>40000</v>
      </c>
      <c r="C89" s="126"/>
      <c r="D89" s="5">
        <v>40000</v>
      </c>
    </row>
    <row r="90" spans="1:10" ht="15.95" customHeight="1">
      <c r="A90" s="119" t="s">
        <v>225</v>
      </c>
      <c r="B90" s="5">
        <v>20000</v>
      </c>
      <c r="C90" s="126"/>
      <c r="D90" s="5">
        <v>20000</v>
      </c>
    </row>
    <row r="91" spans="1:10" ht="15.95" customHeight="1">
      <c r="A91" s="119" t="s">
        <v>9</v>
      </c>
      <c r="B91" s="5">
        <v>25000</v>
      </c>
      <c r="C91" s="126"/>
      <c r="D91" s="5">
        <v>25000</v>
      </c>
    </row>
    <row r="92" spans="1:10" ht="15.95" customHeight="1">
      <c r="A92" s="119" t="s">
        <v>10</v>
      </c>
      <c r="B92" s="5">
        <v>10000</v>
      </c>
      <c r="C92" s="126"/>
      <c r="D92" s="5">
        <v>10000</v>
      </c>
    </row>
    <row r="93" spans="1:10" ht="15.95" customHeight="1">
      <c r="A93" s="119" t="s">
        <v>11</v>
      </c>
      <c r="B93" s="5">
        <v>10000</v>
      </c>
      <c r="C93" s="126"/>
      <c r="D93" s="5">
        <v>10000</v>
      </c>
    </row>
    <row r="94" spans="1:10" ht="15.95" customHeight="1">
      <c r="A94" s="119" t="s">
        <v>226</v>
      </c>
      <c r="B94" s="5">
        <v>10000</v>
      </c>
      <c r="C94" s="126"/>
      <c r="D94" s="5">
        <v>10000</v>
      </c>
    </row>
    <row r="95" spans="1:10" ht="15.95" customHeight="1">
      <c r="A95" s="119" t="s">
        <v>227</v>
      </c>
      <c r="B95" s="5">
        <v>10000</v>
      </c>
      <c r="C95" s="126"/>
      <c r="D95" s="5">
        <v>10000</v>
      </c>
    </row>
    <row r="96" spans="1:10" ht="15.95" customHeight="1">
      <c r="A96" s="119" t="s">
        <v>228</v>
      </c>
      <c r="B96" s="5">
        <v>10000</v>
      </c>
      <c r="C96" s="126"/>
      <c r="D96" s="5">
        <v>10000</v>
      </c>
    </row>
    <row r="97" spans="1:7" ht="15.95" customHeight="1">
      <c r="A97" s="119" t="s">
        <v>234</v>
      </c>
      <c r="B97" s="5">
        <v>15000</v>
      </c>
      <c r="C97" s="126"/>
      <c r="D97" s="5">
        <v>15000</v>
      </c>
    </row>
    <row r="98" spans="1:7" ht="15.95" customHeight="1">
      <c r="A98" s="119" t="s">
        <v>233</v>
      </c>
      <c r="B98" s="5">
        <v>5000</v>
      </c>
      <c r="C98" s="126"/>
      <c r="D98" s="5">
        <v>5000</v>
      </c>
    </row>
    <row r="99" spans="1:7" ht="15.95" customHeight="1" thickBot="1">
      <c r="A99" s="127" t="s">
        <v>6</v>
      </c>
      <c r="B99" s="123">
        <f>SUM(B84:B98)</f>
        <v>12837037.960000001</v>
      </c>
      <c r="C99" s="128"/>
      <c r="D99" s="123">
        <f>SUM(D84:D98)</f>
        <v>14730292.32</v>
      </c>
      <c r="F99" s="102"/>
    </row>
    <row r="100" spans="1:7" ht="17.25" customHeight="1" thickTop="1">
      <c r="A100" s="100" t="s">
        <v>316</v>
      </c>
      <c r="B100" s="133"/>
      <c r="C100" s="101"/>
      <c r="D100" s="133"/>
    </row>
    <row r="101" spans="1:7" ht="29.25" customHeight="1">
      <c r="A101" s="245" t="s">
        <v>305</v>
      </c>
      <c r="B101" s="245"/>
      <c r="C101" s="245"/>
      <c r="D101" s="245"/>
      <c r="G101" s="103"/>
    </row>
    <row r="102" spans="1:7" ht="15.95" customHeight="1">
      <c r="A102" s="114" t="s">
        <v>4</v>
      </c>
      <c r="B102" s="117">
        <v>2022</v>
      </c>
      <c r="C102" s="116"/>
      <c r="D102" s="117">
        <v>2021</v>
      </c>
      <c r="G102" s="103"/>
    </row>
    <row r="103" spans="1:7" ht="15.95" customHeight="1">
      <c r="A103" s="113" t="s">
        <v>16</v>
      </c>
      <c r="B103" s="5">
        <f>73511.36-0.01+0.54</f>
        <v>73511.89</v>
      </c>
      <c r="C103" s="122"/>
      <c r="D103" s="5">
        <v>53042.57</v>
      </c>
      <c r="G103" s="103"/>
    </row>
    <row r="104" spans="1:7" ht="15.95" customHeight="1">
      <c r="A104" s="134" t="s">
        <v>17</v>
      </c>
      <c r="B104" s="5">
        <f>429893.68</f>
        <v>429893.68</v>
      </c>
      <c r="C104" s="135"/>
      <c r="D104" s="5">
        <f>772099.61+409759.85</f>
        <v>1181859.46</v>
      </c>
      <c r="G104" s="103"/>
    </row>
    <row r="105" spans="1:7" ht="15.95" customHeight="1">
      <c r="A105" s="134" t="s">
        <v>18</v>
      </c>
      <c r="B105" s="5">
        <f>396961.9+424661</f>
        <v>821622.9</v>
      </c>
      <c r="C105" s="135"/>
      <c r="D105" s="5">
        <v>439731.48</v>
      </c>
      <c r="G105" s="103"/>
    </row>
    <row r="106" spans="1:7" ht="15.95" customHeight="1" thickBot="1">
      <c r="A106" s="127" t="s">
        <v>6</v>
      </c>
      <c r="B106" s="121">
        <f>SUM(B103:B105)</f>
        <v>1325028.47</v>
      </c>
      <c r="C106" s="128"/>
      <c r="D106" s="123">
        <f>SUM(D103:D105)</f>
        <v>1674633.51</v>
      </c>
      <c r="F106" s="102"/>
      <c r="G106" s="103"/>
    </row>
    <row r="107" spans="1:7" ht="15.95" customHeight="1" thickTop="1">
      <c r="A107" s="127"/>
      <c r="B107" s="142"/>
      <c r="C107" s="128"/>
      <c r="D107" s="132"/>
      <c r="F107" s="102"/>
      <c r="G107" s="103"/>
    </row>
    <row r="108" spans="1:7" ht="15.95" customHeight="1">
      <c r="A108" s="220" t="s">
        <v>346</v>
      </c>
      <c r="B108" s="239"/>
      <c r="C108" s="240"/>
      <c r="D108" s="241"/>
      <c r="F108" s="102"/>
      <c r="G108" s="103"/>
    </row>
    <row r="109" spans="1:7" ht="30.75" customHeight="1">
      <c r="A109" s="245" t="s">
        <v>345</v>
      </c>
      <c r="B109" s="245"/>
      <c r="C109" s="245"/>
      <c r="D109" s="245"/>
      <c r="F109" s="102"/>
      <c r="G109" s="103"/>
    </row>
    <row r="110" spans="1:7" ht="15.95" customHeight="1">
      <c r="A110" s="183" t="s">
        <v>255</v>
      </c>
      <c r="B110" s="154">
        <v>3118616.26</v>
      </c>
      <c r="C110" s="128"/>
      <c r="D110" s="189">
        <v>859366.17</v>
      </c>
      <c r="F110" s="102"/>
      <c r="G110" s="103"/>
    </row>
    <row r="111" spans="1:7" ht="15.95" customHeight="1">
      <c r="A111" s="183" t="s">
        <v>320</v>
      </c>
      <c r="B111" s="201" t="s">
        <v>321</v>
      </c>
      <c r="C111" s="128"/>
      <c r="D111" s="189">
        <v>271832.67</v>
      </c>
      <c r="F111" s="102"/>
      <c r="G111" s="103"/>
    </row>
    <row r="112" spans="1:7" ht="15.95" customHeight="1" thickBot="1">
      <c r="A112" s="127" t="s">
        <v>315</v>
      </c>
      <c r="B112" s="121">
        <f>SUM(B110:B110)</f>
        <v>3118616.26</v>
      </c>
      <c r="C112" s="128"/>
      <c r="D112" s="121">
        <f>+D111+D110</f>
        <v>1131198.8400000001</v>
      </c>
      <c r="F112" s="102"/>
      <c r="G112" s="103"/>
    </row>
    <row r="113" spans="1:12" ht="15.95" customHeight="1" thickTop="1">
      <c r="A113" s="127"/>
      <c r="B113" s="142"/>
      <c r="C113" s="128"/>
      <c r="D113" s="132"/>
      <c r="F113" s="102"/>
      <c r="G113" s="103"/>
    </row>
    <row r="114" spans="1:12" ht="15.95" customHeight="1">
      <c r="A114" s="127"/>
      <c r="B114" s="142"/>
      <c r="C114" s="128"/>
      <c r="D114" s="132"/>
      <c r="F114" s="102"/>
      <c r="G114" s="103"/>
    </row>
    <row r="115" spans="1:12" ht="15.95" customHeight="1">
      <c r="A115" s="131"/>
      <c r="B115" s="132"/>
      <c r="C115" s="128"/>
      <c r="D115" s="132"/>
      <c r="G115" s="103"/>
    </row>
    <row r="116" spans="1:12" ht="15.95" customHeight="1">
      <c r="A116" s="219" t="s">
        <v>327</v>
      </c>
      <c r="B116" s="209"/>
      <c r="C116" s="209"/>
      <c r="D116" s="209"/>
      <c r="E116" s="209"/>
      <c r="F116" s="209"/>
      <c r="G116" s="202"/>
      <c r="H116" s="202"/>
      <c r="I116" s="202"/>
    </row>
    <row r="117" spans="1:12" ht="12" customHeight="1">
      <c r="A117" s="210" t="s">
        <v>324</v>
      </c>
      <c r="B117" s="211" t="s">
        <v>325</v>
      </c>
      <c r="C117" s="214" t="s">
        <v>349</v>
      </c>
      <c r="D117" s="211"/>
      <c r="E117" s="205"/>
      <c r="F117" s="205"/>
      <c r="G117" s="205"/>
      <c r="H117" s="204"/>
      <c r="I117" s="205"/>
    </row>
    <row r="118" spans="1:12" ht="12" customHeight="1">
      <c r="A118" s="212"/>
      <c r="B118" s="213" t="s">
        <v>326</v>
      </c>
      <c r="C118" s="213"/>
      <c r="D118" s="213"/>
      <c r="E118" s="206"/>
      <c r="F118" s="206"/>
      <c r="G118" s="206"/>
      <c r="H118" s="206"/>
      <c r="I118" s="206"/>
    </row>
    <row r="119" spans="1:12" ht="15.95" customHeight="1">
      <c r="A119" s="257" t="s">
        <v>328</v>
      </c>
      <c r="B119" s="257"/>
      <c r="C119" s="257"/>
      <c r="D119" s="257"/>
      <c r="E119" s="206"/>
      <c r="F119" s="206"/>
      <c r="G119" s="206"/>
      <c r="H119" s="206"/>
      <c r="I119" s="206"/>
    </row>
    <row r="120" spans="1:12" ht="15.95" customHeight="1">
      <c r="A120" s="221" t="s">
        <v>329</v>
      </c>
      <c r="B120" s="222" t="s">
        <v>350</v>
      </c>
      <c r="C120" s="222"/>
      <c r="D120" s="222"/>
      <c r="E120" s="206"/>
      <c r="F120" s="206"/>
      <c r="G120" s="206"/>
      <c r="H120" s="206"/>
      <c r="I120" s="206"/>
    </row>
    <row r="121" spans="1:12" ht="15.95" customHeight="1">
      <c r="A121" s="207" t="s">
        <v>336</v>
      </c>
      <c r="B121" s="223" t="s">
        <v>337</v>
      </c>
      <c r="C121" s="224">
        <v>11496640</v>
      </c>
      <c r="D121" s="224">
        <v>14377894.460000001</v>
      </c>
      <c r="E121" s="206"/>
      <c r="F121" s="206"/>
      <c r="G121" s="206"/>
      <c r="H121" s="206"/>
      <c r="I121" s="208"/>
    </row>
    <row r="122" spans="1:12" ht="15.95" customHeight="1">
      <c r="A122" s="226" t="s">
        <v>330</v>
      </c>
      <c r="B122" s="223" t="s">
        <v>338</v>
      </c>
      <c r="C122" s="223">
        <v>-908475.2</v>
      </c>
      <c r="D122" s="223">
        <v>-4317077.4000000004</v>
      </c>
      <c r="E122" s="206"/>
      <c r="F122" s="206"/>
      <c r="G122" s="206"/>
      <c r="H122" s="206"/>
      <c r="I122" s="206"/>
    </row>
    <row r="123" spans="1:12" ht="15.95" customHeight="1">
      <c r="A123" s="226" t="s">
        <v>323</v>
      </c>
      <c r="B123" s="222"/>
      <c r="C123" s="222"/>
      <c r="D123" s="222"/>
      <c r="E123" s="203"/>
      <c r="F123" s="203"/>
      <c r="G123" s="203"/>
      <c r="H123" s="203"/>
      <c r="I123" s="203"/>
    </row>
    <row r="124" spans="1:12" ht="15.95" customHeight="1">
      <c r="A124" s="226" t="s">
        <v>331</v>
      </c>
      <c r="B124" s="222"/>
      <c r="C124" s="222"/>
      <c r="D124" s="222"/>
      <c r="E124" s="203"/>
      <c r="F124" s="203"/>
      <c r="G124" s="203"/>
      <c r="H124" s="203"/>
      <c r="I124" s="203"/>
    </row>
    <row r="125" spans="1:12" ht="15.95" customHeight="1">
      <c r="A125" s="226" t="s">
        <v>339</v>
      </c>
      <c r="B125" s="227" t="s">
        <v>351</v>
      </c>
      <c r="C125" s="222"/>
      <c r="D125" s="222"/>
      <c r="E125" s="203"/>
      <c r="F125" s="203"/>
      <c r="G125" s="203"/>
      <c r="H125" s="203"/>
      <c r="I125" s="203"/>
    </row>
    <row r="126" spans="1:12" ht="15.95" customHeight="1">
      <c r="A126" s="228"/>
      <c r="B126" s="222"/>
      <c r="C126" s="222"/>
      <c r="D126" s="222"/>
      <c r="E126" s="203"/>
      <c r="F126" s="203"/>
      <c r="G126" s="203"/>
      <c r="H126" s="203"/>
      <c r="I126" s="203"/>
    </row>
    <row r="127" spans="1:12" ht="15.95" customHeight="1">
      <c r="A127" s="229" t="s">
        <v>332</v>
      </c>
      <c r="B127" s="222"/>
      <c r="C127" s="222"/>
      <c r="D127" s="222"/>
      <c r="E127" s="203"/>
      <c r="F127" s="203"/>
      <c r="G127" s="203"/>
      <c r="H127" s="203"/>
      <c r="I127" s="203"/>
    </row>
    <row r="128" spans="1:12" ht="15.95" customHeight="1">
      <c r="A128" s="229" t="s">
        <v>333</v>
      </c>
      <c r="B128" s="222"/>
      <c r="C128" s="222"/>
      <c r="D128" s="222"/>
      <c r="E128" s="215"/>
      <c r="F128" s="215"/>
      <c r="G128" s="215"/>
      <c r="H128" s="215"/>
      <c r="I128" s="216"/>
      <c r="J128" s="217"/>
      <c r="K128" s="217"/>
      <c r="L128" s="217"/>
    </row>
    <row r="129" spans="1:12" ht="15.95" customHeight="1">
      <c r="A129" s="221" t="s">
        <v>340</v>
      </c>
      <c r="B129" s="222" t="s">
        <v>354</v>
      </c>
      <c r="C129" s="222"/>
      <c r="D129" s="222"/>
      <c r="E129" s="215"/>
      <c r="F129" s="215"/>
      <c r="G129" s="215"/>
      <c r="H129" s="215"/>
      <c r="I129" s="216"/>
      <c r="J129" s="217"/>
      <c r="K129" s="217"/>
      <c r="L129" s="217"/>
    </row>
    <row r="130" spans="1:12" ht="15.95" customHeight="1">
      <c r="A130" s="230" t="s">
        <v>341</v>
      </c>
      <c r="B130" s="222" t="s">
        <v>342</v>
      </c>
      <c r="C130" s="232">
        <v>3549057.18</v>
      </c>
      <c r="D130" s="232">
        <v>9232733.2599999998</v>
      </c>
      <c r="E130" s="215"/>
      <c r="F130" s="215"/>
      <c r="G130" s="215"/>
      <c r="H130" s="215"/>
      <c r="I130" s="216"/>
      <c r="J130" s="217"/>
      <c r="K130" s="217"/>
      <c r="L130" s="217"/>
    </row>
    <row r="131" spans="1:12" ht="22.5" customHeight="1">
      <c r="A131" s="231" t="s">
        <v>330</v>
      </c>
      <c r="B131" s="225"/>
      <c r="C131" s="225"/>
      <c r="D131" s="225"/>
      <c r="E131" s="215"/>
      <c r="F131" s="215"/>
      <c r="G131" s="215"/>
      <c r="H131" s="215"/>
      <c r="I131" s="216"/>
      <c r="J131" s="217"/>
      <c r="K131" s="217"/>
      <c r="L131" s="217"/>
    </row>
    <row r="132" spans="1:12" ht="15.95" customHeight="1">
      <c r="A132" s="231" t="s">
        <v>334</v>
      </c>
      <c r="B132" s="225" t="s">
        <v>352</v>
      </c>
      <c r="C132" s="225"/>
      <c r="D132" s="233"/>
      <c r="E132" s="217"/>
      <c r="F132" s="217"/>
      <c r="G132" s="218"/>
      <c r="H132" s="217"/>
      <c r="I132" s="217"/>
      <c r="J132" s="217"/>
      <c r="K132" s="217"/>
      <c r="L132" s="217"/>
    </row>
    <row r="133" spans="1:12" ht="15.95" customHeight="1">
      <c r="A133" s="207" t="s">
        <v>343</v>
      </c>
      <c r="B133" s="207" t="s">
        <v>344</v>
      </c>
      <c r="C133" s="207" t="s">
        <v>353</v>
      </c>
      <c r="D133" s="207"/>
      <c r="E133" s="109"/>
      <c r="F133" s="109"/>
      <c r="G133" s="107"/>
      <c r="H133" s="109"/>
      <c r="I133" s="109"/>
      <c r="J133" s="109"/>
      <c r="K133" s="109"/>
      <c r="L133" s="109"/>
    </row>
    <row r="134" spans="1:12" ht="8.25" customHeight="1">
      <c r="A134" s="109"/>
      <c r="B134" s="109"/>
      <c r="C134" s="109"/>
      <c r="D134" s="109"/>
      <c r="G134" s="102"/>
    </row>
    <row r="135" spans="1:12" ht="15.95" customHeight="1">
      <c r="A135" t="s">
        <v>335</v>
      </c>
    </row>
    <row r="136" spans="1:12" ht="15.75" customHeight="1">
      <c r="A136" s="234" t="s">
        <v>347</v>
      </c>
      <c r="B136" s="235" t="s">
        <v>348</v>
      </c>
      <c r="C136" s="236"/>
      <c r="D136" s="237"/>
    </row>
    <row r="137" spans="1:12" ht="15.75" customHeight="1">
      <c r="A137" s="238"/>
      <c r="B137" s="239"/>
      <c r="C137" s="240"/>
      <c r="D137" s="241"/>
    </row>
    <row r="138" spans="1:12">
      <c r="A138" s="143"/>
      <c r="B138" s="142"/>
      <c r="C138" s="137"/>
      <c r="D138" s="142"/>
      <c r="F138" s="102"/>
    </row>
    <row r="139" spans="1:12">
      <c r="A139" s="143" t="s">
        <v>285</v>
      </c>
      <c r="B139" s="144"/>
      <c r="C139" s="140"/>
      <c r="D139" s="140"/>
      <c r="F139" s="111"/>
    </row>
    <row r="140" spans="1:12" ht="42" customHeight="1">
      <c r="A140" s="245" t="s">
        <v>322</v>
      </c>
      <c r="B140" s="245"/>
      <c r="C140" s="245"/>
      <c r="D140" s="245"/>
      <c r="F140" s="102"/>
    </row>
    <row r="141" spans="1:12">
      <c r="A141" s="136" t="s">
        <v>19</v>
      </c>
      <c r="B141" s="129">
        <v>2022</v>
      </c>
      <c r="C141" s="116"/>
      <c r="D141" s="117">
        <v>2021</v>
      </c>
      <c r="F141" s="107"/>
      <c r="G141" s="109"/>
      <c r="H141" s="109"/>
      <c r="I141" s="109"/>
      <c r="J141" s="109"/>
      <c r="K141" s="109"/>
    </row>
    <row r="142" spans="1:12">
      <c r="A142" s="140" t="s">
        <v>41</v>
      </c>
      <c r="B142" s="6">
        <v>3196210.33</v>
      </c>
      <c r="C142" s="138"/>
      <c r="D142" s="6">
        <v>3196210.3330000001</v>
      </c>
      <c r="F142" s="107"/>
      <c r="G142" s="110"/>
      <c r="H142" s="109"/>
      <c r="I142" s="109"/>
      <c r="J142" s="109"/>
      <c r="K142" s="109"/>
    </row>
    <row r="143" spans="1:12">
      <c r="A143" s="145" t="s">
        <v>247</v>
      </c>
      <c r="B143" s="6">
        <f>SUM(B142)</f>
        <v>3196210.33</v>
      </c>
      <c r="C143" s="137"/>
      <c r="D143" s="6">
        <f>SUM(D142)</f>
        <v>3196210.3330000001</v>
      </c>
      <c r="F143" s="108"/>
      <c r="G143" s="109"/>
      <c r="H143" s="109"/>
      <c r="I143" s="109"/>
      <c r="J143" s="109"/>
      <c r="K143" s="109"/>
    </row>
    <row r="144" spans="1:12" ht="15.95" customHeight="1">
      <c r="A144" s="146" t="s">
        <v>312</v>
      </c>
      <c r="B144" s="191">
        <v>731116.92</v>
      </c>
      <c r="C144" s="137"/>
      <c r="D144" s="147">
        <v>731116.92</v>
      </c>
      <c r="F144" s="108"/>
      <c r="G144" s="107"/>
      <c r="H144" s="109"/>
      <c r="I144" s="109"/>
      <c r="J144" s="109"/>
      <c r="K144" s="109"/>
    </row>
    <row r="145" spans="1:11" ht="15.95" customHeight="1" thickBot="1">
      <c r="A145" s="143" t="s">
        <v>43</v>
      </c>
      <c r="B145" s="121">
        <f>B143-B144</f>
        <v>2465093.41</v>
      </c>
      <c r="C145" s="137"/>
      <c r="D145" s="121">
        <f>D143-D144</f>
        <v>2465093.4130000002</v>
      </c>
      <c r="F145" s="107"/>
      <c r="G145" s="107"/>
      <c r="H145" s="109"/>
      <c r="I145" s="109"/>
      <c r="J145" s="109"/>
      <c r="K145" s="109"/>
    </row>
    <row r="146" spans="1:11" ht="12" customHeight="1" thickTop="1">
      <c r="A146" s="100"/>
      <c r="B146" s="142"/>
      <c r="C146" s="148"/>
      <c r="D146" s="132"/>
      <c r="F146" s="110"/>
      <c r="G146" s="109"/>
      <c r="H146" s="109"/>
      <c r="I146" s="109"/>
      <c r="J146" s="109"/>
      <c r="K146" s="109"/>
    </row>
    <row r="147" spans="1:11" ht="36.75" customHeight="1">
      <c r="A147" s="100" t="s">
        <v>294</v>
      </c>
      <c r="B147" s="133"/>
      <c r="C147" s="101"/>
      <c r="D147" s="133"/>
      <c r="F147" s="110"/>
      <c r="G147" s="102"/>
    </row>
    <row r="148" spans="1:11" ht="48.75" customHeight="1">
      <c r="A148" s="246" t="s">
        <v>283</v>
      </c>
      <c r="B148" s="246"/>
      <c r="C148" s="246"/>
      <c r="D148" s="246"/>
    </row>
    <row r="149" spans="1:11">
      <c r="A149" s="136" t="s">
        <v>19</v>
      </c>
      <c r="B149" s="129">
        <v>2022</v>
      </c>
      <c r="C149" s="116"/>
      <c r="D149" s="117">
        <v>2021</v>
      </c>
    </row>
    <row r="150" spans="1:11" ht="15.95" customHeight="1">
      <c r="A150" s="120" t="s">
        <v>229</v>
      </c>
      <c r="B150" s="5">
        <v>5000</v>
      </c>
      <c r="C150" s="119"/>
      <c r="D150" s="5">
        <v>5000</v>
      </c>
      <c r="F150" s="104"/>
      <c r="G150" s="105"/>
    </row>
    <row r="151" spans="1:11" ht="15.95" customHeight="1">
      <c r="A151" s="120" t="s">
        <v>230</v>
      </c>
      <c r="B151" s="5">
        <v>36000</v>
      </c>
      <c r="C151" s="119"/>
      <c r="D151" s="5">
        <v>36000</v>
      </c>
      <c r="F151" s="104"/>
      <c r="G151" s="105"/>
    </row>
    <row r="152" spans="1:11" ht="15.95" customHeight="1">
      <c r="A152" s="120" t="s">
        <v>231</v>
      </c>
      <c r="B152" s="5">
        <v>82600</v>
      </c>
      <c r="C152" s="119"/>
      <c r="D152" s="5">
        <v>82600</v>
      </c>
      <c r="F152" s="104"/>
      <c r="G152" s="105"/>
    </row>
    <row r="153" spans="1:11" ht="15.95" customHeight="1">
      <c r="A153" s="120" t="s">
        <v>235</v>
      </c>
      <c r="B153" s="5">
        <v>53000</v>
      </c>
      <c r="C153" s="119"/>
      <c r="D153" s="5">
        <v>53000</v>
      </c>
      <c r="F153" s="104"/>
      <c r="G153" s="192"/>
      <c r="H153" s="103"/>
      <c r="I153" s="103"/>
      <c r="J153" s="103"/>
    </row>
    <row r="154" spans="1:11" ht="18" customHeight="1" thickBot="1">
      <c r="A154" s="100" t="s">
        <v>123</v>
      </c>
      <c r="B154" s="185">
        <f>SUM(B150:B153)</f>
        <v>176600</v>
      </c>
      <c r="C154" s="148"/>
      <c r="D154" s="149">
        <f>SUM(D150:D153)</f>
        <v>176600</v>
      </c>
      <c r="F154" s="102"/>
      <c r="G154" s="192"/>
      <c r="H154" s="103"/>
      <c r="I154" s="103"/>
      <c r="J154" s="103"/>
    </row>
    <row r="155" spans="1:11" ht="9.9499999999999993" customHeight="1" thickTop="1">
      <c r="A155" s="113"/>
      <c r="B155" s="101"/>
      <c r="C155" s="101"/>
      <c r="D155" s="101"/>
      <c r="G155" s="192"/>
      <c r="H155" s="103"/>
      <c r="I155" s="103"/>
      <c r="J155" s="103"/>
    </row>
    <row r="156" spans="1:11" ht="15" customHeight="1">
      <c r="A156" s="100" t="s">
        <v>47</v>
      </c>
      <c r="B156" s="133"/>
      <c r="C156" s="101"/>
      <c r="D156" s="101"/>
      <c r="G156" s="103"/>
      <c r="H156" s="103"/>
      <c r="I156" s="103"/>
      <c r="J156" s="103"/>
    </row>
    <row r="157" spans="1:11" ht="24" customHeight="1">
      <c r="A157" s="100" t="s">
        <v>286</v>
      </c>
      <c r="B157" s="133"/>
      <c r="C157" s="101"/>
      <c r="D157" s="101"/>
      <c r="G157" s="103"/>
      <c r="H157" s="103"/>
      <c r="I157" s="103"/>
      <c r="J157" s="103"/>
    </row>
    <row r="158" spans="1:11" ht="28.5" customHeight="1">
      <c r="A158" s="247" t="s">
        <v>319</v>
      </c>
      <c r="B158" s="247"/>
      <c r="C158" s="247"/>
      <c r="D158" s="247"/>
      <c r="G158" s="103"/>
      <c r="H158" s="103"/>
      <c r="I158" s="103"/>
      <c r="J158" s="103"/>
    </row>
    <row r="159" spans="1:11" ht="18" customHeight="1">
      <c r="A159" s="136" t="s">
        <v>49</v>
      </c>
      <c r="B159" s="129">
        <v>2022</v>
      </c>
      <c r="C159" s="116"/>
      <c r="D159" s="117">
        <v>2021</v>
      </c>
      <c r="G159" s="103"/>
      <c r="H159" s="103"/>
      <c r="I159" s="103"/>
      <c r="J159" s="103"/>
    </row>
    <row r="160" spans="1:11" ht="14.1" customHeight="1">
      <c r="A160" s="3" t="s">
        <v>256</v>
      </c>
      <c r="B160" s="187">
        <v>27612</v>
      </c>
      <c r="C160" s="152"/>
      <c r="D160" s="141"/>
    </row>
    <row r="161" spans="1:10" ht="14.1" customHeight="1">
      <c r="A161" s="3" t="s">
        <v>256</v>
      </c>
      <c r="B161" s="187">
        <v>30421.87</v>
      </c>
      <c r="C161" s="152"/>
      <c r="D161" s="141"/>
      <c r="J161" s="102"/>
    </row>
    <row r="162" spans="1:10" ht="14.1" customHeight="1">
      <c r="A162" s="3" t="s">
        <v>257</v>
      </c>
      <c r="B162" s="188">
        <v>61625.5</v>
      </c>
      <c r="C162" s="152"/>
      <c r="D162" s="141"/>
    </row>
    <row r="163" spans="1:10" ht="14.1" customHeight="1">
      <c r="A163" s="3" t="s">
        <v>256</v>
      </c>
      <c r="B163" s="188">
        <v>52864</v>
      </c>
      <c r="C163" s="152"/>
      <c r="D163" s="141"/>
    </row>
    <row r="164" spans="1:10" ht="14.1" customHeight="1">
      <c r="A164" s="3" t="s">
        <v>258</v>
      </c>
      <c r="B164" s="188">
        <v>33630</v>
      </c>
      <c r="C164" s="152"/>
      <c r="D164" s="141"/>
    </row>
    <row r="165" spans="1:10" ht="14.1" customHeight="1">
      <c r="A165" s="3" t="s">
        <v>259</v>
      </c>
      <c r="B165" s="188">
        <v>77880</v>
      </c>
      <c r="C165" s="152"/>
      <c r="D165" s="141"/>
    </row>
    <row r="166" spans="1:10" ht="14.1" customHeight="1">
      <c r="A166" s="3" t="s">
        <v>260</v>
      </c>
      <c r="B166" s="188">
        <v>38940</v>
      </c>
      <c r="C166" s="152"/>
      <c r="D166" s="141"/>
    </row>
    <row r="167" spans="1:10" ht="14.1" customHeight="1">
      <c r="A167" s="3" t="s">
        <v>260</v>
      </c>
      <c r="B167" s="188">
        <v>38940</v>
      </c>
      <c r="C167" s="152"/>
      <c r="D167" s="141"/>
    </row>
    <row r="168" spans="1:10" ht="14.1" customHeight="1">
      <c r="A168" s="3" t="s">
        <v>261</v>
      </c>
      <c r="B168" s="188">
        <v>8053.5</v>
      </c>
      <c r="C168" s="152"/>
      <c r="D168" s="141"/>
    </row>
    <row r="169" spans="1:10" ht="14.1" customHeight="1">
      <c r="A169" s="3" t="s">
        <v>262</v>
      </c>
      <c r="B169" s="92">
        <v>33453</v>
      </c>
      <c r="C169" s="152"/>
      <c r="D169" s="141"/>
    </row>
    <row r="170" spans="1:10" ht="14.1" customHeight="1">
      <c r="A170" s="3" t="s">
        <v>263</v>
      </c>
      <c r="B170" s="92">
        <v>29984</v>
      </c>
      <c r="C170" s="152"/>
      <c r="D170" s="141"/>
    </row>
    <row r="171" spans="1:10" ht="14.1" customHeight="1">
      <c r="A171" s="3" t="s">
        <v>264</v>
      </c>
      <c r="B171" s="92">
        <v>22468.38</v>
      </c>
      <c r="C171" s="152"/>
      <c r="D171" s="141"/>
    </row>
    <row r="172" spans="1:10" ht="14.1" customHeight="1">
      <c r="A172" s="3" t="s">
        <v>264</v>
      </c>
      <c r="B172" s="92">
        <v>8614</v>
      </c>
      <c r="C172" s="152"/>
      <c r="D172" s="141"/>
    </row>
    <row r="173" spans="1:10" ht="14.1" customHeight="1">
      <c r="A173" s="3" t="s">
        <v>263</v>
      </c>
      <c r="B173" s="92">
        <v>18265.599999999999</v>
      </c>
      <c r="C173" s="152"/>
      <c r="D173" s="141"/>
    </row>
    <row r="174" spans="1:10" ht="14.1" customHeight="1">
      <c r="A174" s="3" t="s">
        <v>265</v>
      </c>
      <c r="B174" s="188">
        <v>161660</v>
      </c>
      <c r="C174" s="152"/>
      <c r="D174" s="141"/>
    </row>
    <row r="175" spans="1:10" ht="14.1" customHeight="1">
      <c r="A175" s="3" t="s">
        <v>265</v>
      </c>
      <c r="B175" s="188">
        <v>440806.19</v>
      </c>
      <c r="C175" s="152"/>
      <c r="D175" s="141"/>
    </row>
    <row r="176" spans="1:10" ht="14.1" customHeight="1">
      <c r="A176" s="3" t="s">
        <v>266</v>
      </c>
      <c r="B176" s="92">
        <v>23600</v>
      </c>
      <c r="C176" s="152"/>
      <c r="D176" s="141"/>
    </row>
    <row r="177" spans="1:4" ht="14.1" customHeight="1">
      <c r="A177" s="3" t="s">
        <v>267</v>
      </c>
      <c r="B177" s="92">
        <v>13334</v>
      </c>
      <c r="C177" s="152"/>
      <c r="D177" s="141"/>
    </row>
    <row r="178" spans="1:4" ht="14.1" customHeight="1">
      <c r="A178" s="3" t="s">
        <v>268</v>
      </c>
      <c r="B178" s="92">
        <v>6266.76</v>
      </c>
      <c r="C178" s="152"/>
      <c r="D178" s="141"/>
    </row>
    <row r="179" spans="1:4" ht="14.1" customHeight="1">
      <c r="A179" s="3" t="s">
        <v>267</v>
      </c>
      <c r="B179" s="92">
        <v>13334</v>
      </c>
      <c r="C179" s="152"/>
      <c r="D179" s="141"/>
    </row>
    <row r="180" spans="1:4" ht="14.1" customHeight="1">
      <c r="A180" s="3" t="s">
        <v>267</v>
      </c>
      <c r="B180" s="92">
        <v>13334</v>
      </c>
      <c r="C180" s="152"/>
      <c r="D180" s="141"/>
    </row>
    <row r="181" spans="1:4" ht="14.1" customHeight="1">
      <c r="A181" s="3" t="s">
        <v>269</v>
      </c>
      <c r="B181" s="92">
        <v>29150</v>
      </c>
      <c r="C181" s="152"/>
      <c r="D181" s="141"/>
    </row>
    <row r="182" spans="1:4" ht="14.1" customHeight="1">
      <c r="A182" s="3" t="s">
        <v>270</v>
      </c>
      <c r="B182" s="92">
        <f>475616.7-760</f>
        <v>474856.7</v>
      </c>
      <c r="C182" s="152"/>
      <c r="D182" s="141"/>
    </row>
    <row r="183" spans="1:4" ht="14.1" customHeight="1">
      <c r="A183" s="3" t="s">
        <v>268</v>
      </c>
      <c r="B183" s="92">
        <v>7564.76</v>
      </c>
      <c r="C183" s="152"/>
      <c r="D183" s="141"/>
    </row>
    <row r="184" spans="1:4" ht="14.1" customHeight="1">
      <c r="A184" s="3" t="s">
        <v>268</v>
      </c>
      <c r="B184" s="92">
        <v>7564.76</v>
      </c>
      <c r="C184" s="152"/>
      <c r="D184" s="141"/>
    </row>
    <row r="185" spans="1:4" ht="14.1" customHeight="1">
      <c r="A185" s="3" t="s">
        <v>271</v>
      </c>
      <c r="B185" s="6">
        <v>122934.76</v>
      </c>
      <c r="C185" s="152"/>
      <c r="D185" s="141"/>
    </row>
    <row r="186" spans="1:4" ht="14.1" customHeight="1">
      <c r="A186" s="3" t="s">
        <v>272</v>
      </c>
      <c r="B186" s="6">
        <v>77626.3</v>
      </c>
      <c r="C186" s="152"/>
      <c r="D186" s="141"/>
    </row>
    <row r="187" spans="1:4" ht="14.1" customHeight="1">
      <c r="A187" s="3" t="s">
        <v>273</v>
      </c>
      <c r="B187" s="6">
        <v>41300</v>
      </c>
      <c r="C187" s="152"/>
      <c r="D187" s="141"/>
    </row>
    <row r="188" spans="1:4" ht="14.1" customHeight="1">
      <c r="A188" s="3" t="s">
        <v>274</v>
      </c>
      <c r="B188" s="6">
        <v>26428.46</v>
      </c>
      <c r="C188" s="152"/>
      <c r="D188" s="141"/>
    </row>
    <row r="189" spans="1:4" ht="14.1" customHeight="1">
      <c r="A189" s="3" t="s">
        <v>275</v>
      </c>
      <c r="B189" s="92">
        <v>1500</v>
      </c>
      <c r="C189" s="152"/>
      <c r="D189" s="141"/>
    </row>
    <row r="190" spans="1:4" ht="14.1" customHeight="1">
      <c r="A190" s="3" t="s">
        <v>276</v>
      </c>
      <c r="B190" s="6">
        <f>198240</f>
        <v>198240</v>
      </c>
      <c r="C190" s="152"/>
      <c r="D190" s="141"/>
    </row>
    <row r="191" spans="1:4" ht="14.1" customHeight="1">
      <c r="A191" s="3" t="s">
        <v>277</v>
      </c>
      <c r="B191" s="6">
        <v>1051.1500000000001</v>
      </c>
      <c r="C191" s="152"/>
      <c r="D191" s="141"/>
    </row>
    <row r="192" spans="1:4" ht="14.1" customHeight="1">
      <c r="A192" s="3" t="s">
        <v>278</v>
      </c>
      <c r="B192" s="92">
        <v>28710.46</v>
      </c>
      <c r="C192" s="152"/>
      <c r="D192" s="141"/>
    </row>
    <row r="193" spans="1:6" ht="14.1" customHeight="1">
      <c r="A193" s="3" t="s">
        <v>278</v>
      </c>
      <c r="B193" s="92">
        <v>28710.46</v>
      </c>
      <c r="C193" s="152"/>
      <c r="D193" s="141"/>
    </row>
    <row r="194" spans="1:6" ht="14.1" customHeight="1">
      <c r="A194" s="3" t="s">
        <v>278</v>
      </c>
      <c r="B194" s="92">
        <v>28710.46</v>
      </c>
      <c r="C194" s="152"/>
      <c r="D194" s="141"/>
    </row>
    <row r="195" spans="1:6" ht="14.1" customHeight="1">
      <c r="A195" s="3" t="s">
        <v>278</v>
      </c>
      <c r="B195" s="92">
        <v>28710.46</v>
      </c>
      <c r="C195" s="152"/>
      <c r="D195" s="141"/>
    </row>
    <row r="196" spans="1:6" ht="12.75" customHeight="1">
      <c r="A196" s="3" t="s">
        <v>278</v>
      </c>
      <c r="B196" s="92">
        <v>28710.46</v>
      </c>
      <c r="C196" s="152"/>
      <c r="D196" s="141"/>
    </row>
    <row r="197" spans="1:6" ht="14.1" customHeight="1">
      <c r="A197" s="150" t="s">
        <v>237</v>
      </c>
      <c r="B197" s="107"/>
      <c r="C197" s="152"/>
      <c r="D197" s="141"/>
    </row>
    <row r="198" spans="1:6" ht="14.1" customHeight="1">
      <c r="A198" s="150" t="s">
        <v>238</v>
      </c>
      <c r="B198" s="107">
        <v>0</v>
      </c>
      <c r="C198" s="152"/>
      <c r="D198" s="141">
        <v>884449.67</v>
      </c>
    </row>
    <row r="199" spans="1:6" ht="14.1" customHeight="1">
      <c r="A199" s="150" t="s">
        <v>239</v>
      </c>
      <c r="B199" s="107">
        <v>0</v>
      </c>
      <c r="C199" s="152"/>
      <c r="D199" s="141">
        <v>50000</v>
      </c>
    </row>
    <row r="200" spans="1:6" ht="18" customHeight="1" thickBot="1">
      <c r="A200" s="153" t="s">
        <v>241</v>
      </c>
      <c r="B200" s="166">
        <f>SUM(B160:B199)</f>
        <v>2286855.9899999998</v>
      </c>
      <c r="C200" s="167"/>
      <c r="D200" s="166">
        <f>SUM(D160:D199)</f>
        <v>934449.67</v>
      </c>
      <c r="F200" s="103"/>
    </row>
    <row r="201" spans="1:6" ht="10.5" customHeight="1" thickTop="1">
      <c r="A201" s="113"/>
      <c r="B201" s="154"/>
      <c r="C201" s="155"/>
      <c r="D201" s="154"/>
      <c r="F201" s="103"/>
    </row>
    <row r="202" spans="1:6">
      <c r="A202" s="100" t="s">
        <v>287</v>
      </c>
      <c r="B202" s="125"/>
      <c r="C202" s="101"/>
      <c r="D202" s="101"/>
    </row>
    <row r="203" spans="1:6">
      <c r="A203" s="244" t="s">
        <v>311</v>
      </c>
      <c r="B203" s="244"/>
      <c r="C203" s="244"/>
      <c r="D203" s="244"/>
    </row>
    <row r="204" spans="1:6">
      <c r="A204" s="244"/>
      <c r="B204" s="244"/>
      <c r="C204" s="244"/>
      <c r="D204" s="244"/>
    </row>
    <row r="205" spans="1:6">
      <c r="A205" s="244"/>
      <c r="B205" s="244"/>
      <c r="C205" s="244"/>
      <c r="D205" s="244"/>
    </row>
    <row r="206" spans="1:6" ht="3.95" customHeight="1">
      <c r="A206" s="113" t="s">
        <v>55</v>
      </c>
      <c r="B206" s="101"/>
      <c r="C206" s="101"/>
      <c r="D206" s="101"/>
    </row>
    <row r="207" spans="1:6">
      <c r="A207" s="114" t="s">
        <v>56</v>
      </c>
      <c r="B207" s="129">
        <v>2022</v>
      </c>
      <c r="C207" s="116"/>
      <c r="D207" s="117">
        <v>2021</v>
      </c>
      <c r="F207" s="103"/>
    </row>
    <row r="208" spans="1:6" ht="15.95" customHeight="1">
      <c r="A208" s="145" t="s">
        <v>57</v>
      </c>
      <c r="B208" s="141">
        <v>65298980.340000004</v>
      </c>
      <c r="C208" s="138"/>
      <c r="D208" s="141">
        <v>65298980.340000004</v>
      </c>
      <c r="F208" s="141"/>
    </row>
    <row r="209" spans="1:7" ht="15.95" customHeight="1">
      <c r="A209" s="1" t="s">
        <v>232</v>
      </c>
      <c r="B209" s="141">
        <v>28761019</v>
      </c>
      <c r="C209" s="138"/>
      <c r="D209" s="141">
        <v>32587789.530000001</v>
      </c>
    </row>
    <row r="210" spans="1:7" ht="15.95" customHeight="1">
      <c r="A210" s="1" t="s">
        <v>119</v>
      </c>
      <c r="B210" s="199">
        <v>2929573.03</v>
      </c>
      <c r="C210" s="35"/>
      <c r="D210" s="139">
        <v>-3826770.61</v>
      </c>
    </row>
    <row r="211" spans="1:7" ht="18.75" customHeight="1" thickBot="1">
      <c r="A211" s="143" t="s">
        <v>58</v>
      </c>
      <c r="B211" s="121">
        <f>SUM(B208:B210)</f>
        <v>96989572.370000005</v>
      </c>
      <c r="C211" s="130"/>
      <c r="D211" s="121">
        <f>SUM(D208:D210)</f>
        <v>94059999.260000005</v>
      </c>
      <c r="G211" s="102"/>
    </row>
    <row r="212" spans="1:7" ht="15.75" thickTop="1">
      <c r="A212" s="113"/>
      <c r="B212" s="133"/>
      <c r="C212" s="101"/>
      <c r="D212" s="156"/>
      <c r="G212" s="103"/>
    </row>
    <row r="213" spans="1:7">
      <c r="A213" s="113"/>
      <c r="B213" s="132"/>
      <c r="C213" s="101"/>
      <c r="D213" s="156"/>
      <c r="F213" s="168"/>
      <c r="G213" s="103"/>
    </row>
    <row r="214" spans="1:7">
      <c r="A214" s="249" t="s">
        <v>60</v>
      </c>
      <c r="B214" s="249"/>
      <c r="C214" s="249"/>
      <c r="D214" s="249"/>
      <c r="F214" s="102"/>
      <c r="G214" s="103"/>
    </row>
    <row r="215" spans="1:7" ht="15.95" customHeight="1">
      <c r="A215" s="100" t="s">
        <v>61</v>
      </c>
      <c r="B215" s="101"/>
      <c r="C215" s="101"/>
      <c r="D215" s="101"/>
      <c r="F215" s="102"/>
      <c r="G215" s="102"/>
    </row>
    <row r="216" spans="1:7" ht="15.95" customHeight="1">
      <c r="A216" s="248" t="s">
        <v>313</v>
      </c>
      <c r="B216" s="248"/>
      <c r="C216" s="101"/>
      <c r="D216" s="101"/>
      <c r="F216" s="200"/>
    </row>
    <row r="217" spans="1:7" ht="30" customHeight="1">
      <c r="A217" s="250" t="s">
        <v>307</v>
      </c>
      <c r="B217" s="250"/>
      <c r="C217" s="250"/>
      <c r="D217" s="250"/>
    </row>
    <row r="218" spans="1:7">
      <c r="A218" s="136" t="s">
        <v>59</v>
      </c>
      <c r="B218" s="129">
        <v>2022</v>
      </c>
      <c r="C218" s="116"/>
      <c r="D218" s="117">
        <v>2021</v>
      </c>
    </row>
    <row r="219" spans="1:7" ht="15.95" customHeight="1">
      <c r="A219" s="113" t="s">
        <v>314</v>
      </c>
      <c r="B219" s="151">
        <v>314454911.51999998</v>
      </c>
      <c r="C219" s="157"/>
      <c r="D219" s="151">
        <v>261938754.08000001</v>
      </c>
    </row>
    <row r="220" spans="1:7" ht="15.95" customHeight="1" thickBot="1">
      <c r="A220" s="100" t="s">
        <v>64</v>
      </c>
      <c r="B220" s="123">
        <f>SUM(B219)</f>
        <v>314454911.51999998</v>
      </c>
      <c r="C220" s="148"/>
      <c r="D220" s="123">
        <f>SUM(D219)</f>
        <v>261938754.08000001</v>
      </c>
      <c r="F220" s="102"/>
    </row>
    <row r="221" spans="1:7" ht="15.95" customHeight="1" thickTop="1">
      <c r="B221" s="132"/>
      <c r="C221" s="148"/>
      <c r="D221" s="132"/>
      <c r="F221" s="102"/>
    </row>
    <row r="222" spans="1:7" ht="15.95" customHeight="1">
      <c r="A222" s="184" t="s">
        <v>288</v>
      </c>
      <c r="B222" s="132"/>
      <c r="C222" s="148"/>
      <c r="D222" s="132"/>
      <c r="F222" s="102"/>
    </row>
    <row r="223" spans="1:7" ht="33" customHeight="1">
      <c r="A223" s="250" t="s">
        <v>306</v>
      </c>
      <c r="B223" s="250"/>
      <c r="C223" s="250"/>
      <c r="D223" s="250"/>
      <c r="F223" s="102"/>
    </row>
    <row r="224" spans="1:7" ht="15.95" customHeight="1">
      <c r="A224" s="136" t="s">
        <v>59</v>
      </c>
      <c r="B224" s="129">
        <v>2022</v>
      </c>
      <c r="C224" s="101"/>
      <c r="D224" s="117">
        <v>2021</v>
      </c>
      <c r="F224" s="102"/>
      <c r="G224" s="102"/>
    </row>
    <row r="225" spans="1:8" ht="15.95" customHeight="1">
      <c r="A225" s="182" t="s">
        <v>297</v>
      </c>
      <c r="B225" s="151">
        <f>6785000-6500+464334-250000</f>
        <v>6992834</v>
      </c>
      <c r="C225" s="101"/>
      <c r="D225" s="151">
        <v>5790668</v>
      </c>
      <c r="F225" s="102"/>
      <c r="G225" s="103"/>
      <c r="H225" s="103"/>
    </row>
    <row r="226" spans="1:8" ht="15.95" customHeight="1">
      <c r="A226" s="3" t="s">
        <v>279</v>
      </c>
      <c r="B226" s="151">
        <f>3477171.73-464334+51700+751238.67</f>
        <v>3815776.4</v>
      </c>
      <c r="C226" s="101"/>
      <c r="D226" s="151">
        <v>2856684.85</v>
      </c>
      <c r="G226" s="103"/>
      <c r="H226" s="103"/>
    </row>
    <row r="227" spans="1:8" ht="15.95" customHeight="1" thickBot="1">
      <c r="A227" s="100" t="s">
        <v>280</v>
      </c>
      <c r="B227" s="123">
        <f>SUM(B225:B226)</f>
        <v>10808610.4</v>
      </c>
      <c r="C227" s="101"/>
      <c r="D227" s="123">
        <f>SUM(D225:D226)</f>
        <v>8647352.8499999996</v>
      </c>
      <c r="F227" s="103"/>
      <c r="G227" s="103"/>
      <c r="H227" s="103"/>
    </row>
    <row r="228" spans="1:8" ht="15.95" customHeight="1" thickTop="1">
      <c r="A228" s="100"/>
      <c r="B228" s="133"/>
      <c r="C228" s="101"/>
      <c r="D228" s="101"/>
      <c r="F228" s="102"/>
      <c r="G228" s="103"/>
      <c r="H228" s="103"/>
    </row>
    <row r="229" spans="1:8" ht="15.95" customHeight="1">
      <c r="A229" s="100"/>
      <c r="B229" s="133"/>
      <c r="C229" s="101"/>
      <c r="D229" s="133"/>
    </row>
    <row r="230" spans="1:8">
      <c r="A230" s="100"/>
      <c r="B230" s="133"/>
      <c r="C230" s="101"/>
      <c r="D230" s="101"/>
      <c r="F230" s="103"/>
    </row>
    <row r="231" spans="1:8">
      <c r="A231" s="190" t="s">
        <v>70</v>
      </c>
      <c r="B231" s="133"/>
      <c r="C231" s="101"/>
      <c r="D231" s="133"/>
    </row>
    <row r="232" spans="1:8" ht="15.95" customHeight="1">
      <c r="A232" s="100" t="s">
        <v>289</v>
      </c>
      <c r="B232" s="125"/>
      <c r="C232" s="101"/>
      <c r="D232" s="133"/>
    </row>
    <row r="233" spans="1:8" ht="31.5" customHeight="1">
      <c r="A233" s="246" t="s">
        <v>317</v>
      </c>
      <c r="B233" s="246"/>
      <c r="C233" s="246"/>
      <c r="D233" s="246"/>
    </row>
    <row r="234" spans="1:8" ht="15.95" customHeight="1">
      <c r="A234" s="113"/>
      <c r="B234" s="101"/>
      <c r="C234" s="101"/>
      <c r="D234" s="101"/>
    </row>
    <row r="235" spans="1:8" ht="15.95" customHeight="1">
      <c r="A235" s="136" t="s">
        <v>59</v>
      </c>
      <c r="B235" s="129">
        <v>2022</v>
      </c>
      <c r="C235" s="116"/>
      <c r="D235" s="117">
        <v>2021</v>
      </c>
    </row>
    <row r="236" spans="1:8" ht="15.95" customHeight="1">
      <c r="A236" s="134" t="s">
        <v>71</v>
      </c>
      <c r="B236" s="5">
        <v>102935122.19</v>
      </c>
      <c r="C236" s="158"/>
      <c r="D236" s="5">
        <v>99670632.969999999</v>
      </c>
      <c r="F236" s="106"/>
    </row>
    <row r="237" spans="1:8" ht="15.95" customHeight="1">
      <c r="A237" s="134" t="s">
        <v>72</v>
      </c>
      <c r="B237" s="5">
        <v>487950</v>
      </c>
      <c r="C237" s="158"/>
      <c r="D237" s="5">
        <v>753612.5</v>
      </c>
      <c r="F237" s="106"/>
    </row>
    <row r="238" spans="1:8" ht="15.95" customHeight="1">
      <c r="A238" s="134" t="s">
        <v>73</v>
      </c>
      <c r="B238" s="5">
        <v>74579700.109999999</v>
      </c>
      <c r="C238" s="158"/>
      <c r="D238" s="5">
        <v>54084699.18</v>
      </c>
      <c r="F238" s="106"/>
    </row>
    <row r="239" spans="1:8" ht="15.95" customHeight="1">
      <c r="A239" s="134" t="s">
        <v>74</v>
      </c>
      <c r="B239" s="5">
        <v>24820750.43</v>
      </c>
      <c r="C239" s="158"/>
      <c r="D239" s="5">
        <v>9147952.8599999994</v>
      </c>
      <c r="F239" s="106"/>
    </row>
    <row r="240" spans="1:8" ht="15.95" customHeight="1">
      <c r="A240" s="196" t="s">
        <v>302</v>
      </c>
      <c r="B240" s="5">
        <v>900000</v>
      </c>
      <c r="C240" s="158"/>
      <c r="D240" s="5">
        <v>1864500</v>
      </c>
      <c r="F240" s="106"/>
      <c r="G240" s="103"/>
    </row>
    <row r="241" spans="1:8" ht="15.95" customHeight="1">
      <c r="A241" s="196" t="s">
        <v>301</v>
      </c>
      <c r="B241" s="195">
        <v>0</v>
      </c>
      <c r="C241" s="158"/>
      <c r="D241" s="5">
        <v>0</v>
      </c>
      <c r="F241" s="106"/>
      <c r="G241" s="103"/>
    </row>
    <row r="242" spans="1:8" ht="15.95" customHeight="1">
      <c r="A242" s="134" t="s">
        <v>304</v>
      </c>
      <c r="B242" s="5">
        <v>29179570.109999999</v>
      </c>
      <c r="C242" s="158"/>
      <c r="D242" s="5">
        <v>24830341.640000001</v>
      </c>
      <c r="F242" s="103"/>
      <c r="G242" s="103"/>
    </row>
    <row r="243" spans="1:8" ht="15.95" customHeight="1">
      <c r="A243" s="194" t="s">
        <v>303</v>
      </c>
      <c r="B243" s="5">
        <v>3112720.5</v>
      </c>
      <c r="C243" s="158"/>
      <c r="D243" s="5">
        <v>12522800.529999999</v>
      </c>
      <c r="G243" s="103"/>
    </row>
    <row r="244" spans="1:8" ht="15.95" customHeight="1">
      <c r="A244" s="194" t="s">
        <v>300</v>
      </c>
      <c r="B244" s="5">
        <v>12455325.99</v>
      </c>
      <c r="C244" s="158"/>
      <c r="D244" s="5">
        <v>10833121.960000001</v>
      </c>
      <c r="G244" s="103"/>
    </row>
    <row r="245" spans="1:8" ht="15.95" customHeight="1">
      <c r="A245" s="194" t="s">
        <v>299</v>
      </c>
      <c r="B245" s="5">
        <v>12647653.4</v>
      </c>
      <c r="C245" s="158"/>
      <c r="D245" s="5">
        <v>11009415.73</v>
      </c>
      <c r="F245" s="106"/>
      <c r="G245" s="103"/>
    </row>
    <row r="246" spans="1:8" ht="15.95" customHeight="1">
      <c r="A246" s="194" t="s">
        <v>298</v>
      </c>
      <c r="B246" s="5">
        <v>1710781.31</v>
      </c>
      <c r="C246" s="158"/>
      <c r="D246" s="5">
        <v>1482243.17</v>
      </c>
      <c r="F246" s="106"/>
    </row>
    <row r="247" spans="1:8" ht="15.95" customHeight="1" thickBot="1">
      <c r="A247" s="159" t="s">
        <v>220</v>
      </c>
      <c r="B247" s="123">
        <f>SUM(B236:B246)</f>
        <v>262829574.04000005</v>
      </c>
      <c r="C247" s="160"/>
      <c r="D247" s="123">
        <f>SUM(D236:D246)</f>
        <v>226199320.53999996</v>
      </c>
      <c r="F247" s="102"/>
      <c r="G247" s="102"/>
    </row>
    <row r="248" spans="1:8" ht="7.5" customHeight="1" thickTop="1">
      <c r="A248" s="113"/>
      <c r="B248" s="156" t="s">
        <v>0</v>
      </c>
      <c r="C248" s="156"/>
      <c r="D248" s="156"/>
      <c r="F248" s="102"/>
    </row>
    <row r="249" spans="1:8" ht="15.95" customHeight="1">
      <c r="A249" s="100" t="s">
        <v>290</v>
      </c>
      <c r="B249" s="175"/>
      <c r="C249" s="101"/>
      <c r="D249" s="101"/>
      <c r="F249" s="197"/>
      <c r="G249" s="103"/>
    </row>
    <row r="250" spans="1:8" ht="35.25" customHeight="1">
      <c r="A250" s="245" t="s">
        <v>358</v>
      </c>
      <c r="B250" s="245"/>
      <c r="C250" s="245"/>
      <c r="D250" s="245"/>
    </row>
    <row r="251" spans="1:8" ht="15.95" customHeight="1">
      <c r="A251" s="114" t="s">
        <v>59</v>
      </c>
      <c r="B251" s="117">
        <v>2022</v>
      </c>
      <c r="C251" s="116"/>
      <c r="D251" s="117">
        <v>2021</v>
      </c>
      <c r="H251" s="172"/>
    </row>
    <row r="252" spans="1:8" ht="15.95" customHeight="1">
      <c r="A252" s="170" t="s">
        <v>86</v>
      </c>
      <c r="B252" s="161">
        <v>5668669.4900000002</v>
      </c>
      <c r="C252" s="151"/>
      <c r="D252" s="161">
        <v>6773450.1399999997</v>
      </c>
      <c r="F252" s="102"/>
    </row>
    <row r="253" spans="1:8" ht="15.95" customHeight="1">
      <c r="A253" s="170" t="s">
        <v>87</v>
      </c>
      <c r="B253" s="161">
        <v>4608067</v>
      </c>
      <c r="C253" s="151"/>
      <c r="D253" s="161">
        <v>3924426.96</v>
      </c>
      <c r="F253" s="102"/>
    </row>
    <row r="254" spans="1:8" ht="15.95" customHeight="1">
      <c r="A254" s="170" t="s">
        <v>88</v>
      </c>
      <c r="B254" s="161">
        <v>3471739.75</v>
      </c>
      <c r="C254" s="126"/>
      <c r="D254" s="161">
        <v>2497508.2400000002</v>
      </c>
      <c r="F254" s="102"/>
    </row>
    <row r="255" spans="1:8" ht="15.95" customHeight="1">
      <c r="A255" s="170" t="s">
        <v>89</v>
      </c>
      <c r="B255" s="161">
        <v>3899795</v>
      </c>
      <c r="C255" s="126"/>
      <c r="D255" s="161">
        <v>2536850</v>
      </c>
      <c r="F255" s="102"/>
    </row>
    <row r="256" spans="1:8" ht="15.95" customHeight="1">
      <c r="A256" s="170" t="s">
        <v>90</v>
      </c>
      <c r="B256" s="161">
        <v>142326.44</v>
      </c>
      <c r="C256" s="126"/>
      <c r="D256" s="161">
        <v>151707.29999999999</v>
      </c>
      <c r="F256" s="102"/>
    </row>
    <row r="257" spans="1:8" ht="15.95" customHeight="1">
      <c r="A257" s="170" t="s">
        <v>91</v>
      </c>
      <c r="B257" s="161">
        <v>7443507.46</v>
      </c>
      <c r="C257" s="126"/>
      <c r="D257" s="161">
        <v>4906854.97</v>
      </c>
      <c r="F257" s="102"/>
    </row>
    <row r="258" spans="1:8" ht="15.95" customHeight="1">
      <c r="A258" s="170" t="s">
        <v>92</v>
      </c>
      <c r="B258" s="161">
        <v>1937616.23</v>
      </c>
      <c r="C258" s="126"/>
      <c r="D258" s="161">
        <v>1948683.9</v>
      </c>
      <c r="F258" s="161"/>
      <c r="G258" s="109"/>
    </row>
    <row r="259" spans="1:8" ht="15.95" customHeight="1">
      <c r="A259" s="170" t="s">
        <v>93</v>
      </c>
      <c r="B259" s="161">
        <v>2148703.7799999998</v>
      </c>
      <c r="C259" s="126"/>
      <c r="D259" s="161">
        <v>1156949.3999999999</v>
      </c>
      <c r="F259" s="102"/>
      <c r="G259" s="109"/>
    </row>
    <row r="260" spans="1:8" ht="15.95" customHeight="1">
      <c r="A260" s="169" t="s">
        <v>95</v>
      </c>
      <c r="B260" s="161">
        <v>6871581.5899999999</v>
      </c>
      <c r="C260" s="126"/>
      <c r="D260" s="161">
        <v>3336422.82</v>
      </c>
      <c r="F260" s="102"/>
      <c r="G260" s="107"/>
      <c r="H260" s="102"/>
    </row>
    <row r="261" spans="1:8" ht="15.95" customHeight="1">
      <c r="A261" s="169" t="s">
        <v>96</v>
      </c>
      <c r="B261" s="161">
        <v>0</v>
      </c>
      <c r="C261" s="126"/>
      <c r="D261" s="161">
        <v>1500</v>
      </c>
      <c r="F261" s="102"/>
      <c r="G261" s="107"/>
    </row>
    <row r="262" spans="1:8" ht="15.95" customHeight="1">
      <c r="A262" s="169" t="s">
        <v>97</v>
      </c>
      <c r="B262" s="161">
        <v>0</v>
      </c>
      <c r="C262" s="126"/>
      <c r="D262" s="161">
        <v>433530</v>
      </c>
      <c r="F262" s="102"/>
      <c r="G262" s="107"/>
    </row>
    <row r="263" spans="1:8" ht="15.95" customHeight="1">
      <c r="A263" s="169" t="s">
        <v>98</v>
      </c>
      <c r="B263" s="161">
        <v>591428.93999999994</v>
      </c>
      <c r="C263" s="126"/>
      <c r="D263" s="161">
        <v>453157.08</v>
      </c>
      <c r="F263" s="102"/>
      <c r="G263" s="109"/>
    </row>
    <row r="264" spans="1:8" ht="15.95" customHeight="1" thickBot="1">
      <c r="A264" s="162" t="s">
        <v>249</v>
      </c>
      <c r="B264" s="121">
        <f>SUM(B252:B263)</f>
        <v>36783435.680000007</v>
      </c>
      <c r="C264" s="163"/>
      <c r="D264" s="123">
        <f>SUM(D252:D263)</f>
        <v>28121040.809999995</v>
      </c>
      <c r="F264" s="112"/>
      <c r="G264" s="107"/>
    </row>
    <row r="265" spans="1:8" ht="15.95" customHeight="1" thickTop="1">
      <c r="A265" s="173"/>
      <c r="B265" s="142"/>
      <c r="C265" s="174"/>
      <c r="D265" s="142"/>
      <c r="F265" s="112"/>
      <c r="G265" s="107"/>
    </row>
    <row r="266" spans="1:8" ht="15.95" customHeight="1">
      <c r="A266" s="143" t="s">
        <v>293</v>
      </c>
      <c r="B266" s="172"/>
      <c r="C266" s="174"/>
      <c r="D266" s="142"/>
      <c r="F266" s="112"/>
      <c r="G266" s="107"/>
    </row>
    <row r="267" spans="1:8" ht="31.5" customHeight="1">
      <c r="A267" s="245" t="s">
        <v>318</v>
      </c>
      <c r="B267" s="245"/>
      <c r="C267" s="245"/>
      <c r="D267" s="245"/>
      <c r="F267" s="112"/>
      <c r="G267" s="107"/>
    </row>
    <row r="268" spans="1:8" ht="15.95" customHeight="1">
      <c r="A268" s="114" t="s">
        <v>59</v>
      </c>
      <c r="B268" s="117">
        <v>2022</v>
      </c>
      <c r="C268" s="116"/>
      <c r="D268" s="117">
        <v>2021</v>
      </c>
      <c r="F268" s="112"/>
      <c r="G268" s="107"/>
    </row>
    <row r="269" spans="1:8" ht="15.95" customHeight="1">
      <c r="A269" s="170" t="s">
        <v>100</v>
      </c>
      <c r="B269" s="161">
        <v>859820.67</v>
      </c>
      <c r="C269" s="174"/>
      <c r="D269" s="161">
        <v>478670.51</v>
      </c>
      <c r="F269" s="112"/>
      <c r="G269" s="103"/>
    </row>
    <row r="270" spans="1:8" ht="15.95" customHeight="1">
      <c r="A270" s="170" t="s">
        <v>101</v>
      </c>
      <c r="B270" s="161">
        <v>225535.09</v>
      </c>
      <c r="C270" s="174"/>
      <c r="D270" s="161">
        <v>391538.73</v>
      </c>
      <c r="F270" s="112"/>
      <c r="G270" s="107"/>
    </row>
    <row r="271" spans="1:8" ht="15.95" customHeight="1">
      <c r="A271" s="178" t="s">
        <v>102</v>
      </c>
      <c r="B271" s="161">
        <v>1467357.9</v>
      </c>
      <c r="C271" s="174"/>
      <c r="D271" s="161">
        <v>1489054.63</v>
      </c>
      <c r="F271" s="112"/>
      <c r="G271" s="107"/>
    </row>
    <row r="272" spans="1:8" ht="15.95" customHeight="1">
      <c r="A272" s="178" t="s">
        <v>103</v>
      </c>
      <c r="B272" s="161">
        <v>6240067.6600000001</v>
      </c>
      <c r="C272" s="174"/>
      <c r="D272" s="161">
        <v>5331168.4000000004</v>
      </c>
      <c r="F272" s="112"/>
      <c r="G272" s="107"/>
    </row>
    <row r="273" spans="1:7" ht="15.95" customHeight="1">
      <c r="A273" s="178" t="s">
        <v>104</v>
      </c>
      <c r="B273" s="161">
        <v>336248.09</v>
      </c>
      <c r="C273" s="174"/>
      <c r="D273" s="161">
        <v>400960.52</v>
      </c>
      <c r="F273" s="112"/>
      <c r="G273" s="107"/>
    </row>
    <row r="274" spans="1:7" ht="15.95" customHeight="1">
      <c r="A274" s="178" t="s">
        <v>105</v>
      </c>
      <c r="B274" s="161">
        <v>917645.76</v>
      </c>
      <c r="C274" s="174"/>
      <c r="D274" s="161">
        <v>92091.8</v>
      </c>
      <c r="F274" s="112"/>
      <c r="G274" s="107"/>
    </row>
    <row r="275" spans="1:7" ht="15.95" customHeight="1">
      <c r="A275" s="178" t="s">
        <v>106</v>
      </c>
      <c r="B275" s="161">
        <v>2113113.4900000002</v>
      </c>
      <c r="C275" s="174"/>
      <c r="D275" s="161">
        <v>2213585.58</v>
      </c>
      <c r="F275" s="112"/>
      <c r="G275" s="107"/>
    </row>
    <row r="276" spans="1:7" ht="15.95" customHeight="1" thickBot="1">
      <c r="A276" s="173" t="s">
        <v>250</v>
      </c>
      <c r="B276" s="121">
        <f>SUM(B269:B275)</f>
        <v>12159788.66</v>
      </c>
      <c r="C276" s="174"/>
      <c r="D276" s="121">
        <f>SUM(D269:D275)</f>
        <v>10397070.170000002</v>
      </c>
      <c r="F276" s="112"/>
      <c r="G276" s="107"/>
    </row>
    <row r="277" spans="1:7" ht="15.95" customHeight="1" thickTop="1">
      <c r="A277" s="173"/>
      <c r="B277" s="142"/>
      <c r="C277" s="174"/>
      <c r="D277" s="142"/>
      <c r="F277" s="112"/>
      <c r="G277" s="107"/>
    </row>
    <row r="278" spans="1:7" ht="15.95" customHeight="1">
      <c r="A278" s="173"/>
      <c r="B278" s="142"/>
      <c r="C278" s="174"/>
      <c r="D278" s="142"/>
      <c r="F278" s="112"/>
      <c r="G278" s="107"/>
    </row>
    <row r="279" spans="1:7" ht="15.95" customHeight="1">
      <c r="A279" s="100" t="s">
        <v>292</v>
      </c>
      <c r="B279" s="164"/>
      <c r="C279" s="101"/>
      <c r="D279" s="165"/>
      <c r="E279" s="176"/>
      <c r="F279" s="198"/>
      <c r="G279" s="193"/>
    </row>
    <row r="280" spans="1:7" ht="28.5" customHeight="1">
      <c r="A280" s="246" t="s">
        <v>308</v>
      </c>
      <c r="B280" s="246"/>
      <c r="C280" s="246"/>
      <c r="D280" s="246"/>
      <c r="E280" s="176"/>
      <c r="F280" s="193"/>
      <c r="G280" s="172"/>
    </row>
    <row r="281" spans="1:7" ht="15.95" customHeight="1">
      <c r="A281" s="114" t="s">
        <v>59</v>
      </c>
      <c r="B281" s="129">
        <v>2022</v>
      </c>
      <c r="C281" s="116"/>
      <c r="D281" s="117">
        <v>2021</v>
      </c>
      <c r="E281" s="176"/>
      <c r="F281" s="172"/>
      <c r="G281" s="172"/>
    </row>
    <row r="282" spans="1:7" ht="15.95" customHeight="1">
      <c r="A282" s="113" t="s">
        <v>108</v>
      </c>
      <c r="B282" s="119">
        <v>0</v>
      </c>
      <c r="C282" s="157"/>
      <c r="D282" s="119">
        <v>89063.94</v>
      </c>
      <c r="F282" s="112"/>
      <c r="G282" s="107"/>
    </row>
    <row r="283" spans="1:7" ht="15.95" customHeight="1">
      <c r="A283" s="113" t="s">
        <v>109</v>
      </c>
      <c r="B283" s="119">
        <v>532263.77</v>
      </c>
      <c r="C283" s="157"/>
      <c r="D283" s="119">
        <v>340000</v>
      </c>
      <c r="F283" s="112"/>
      <c r="G283" s="107"/>
    </row>
    <row r="284" spans="1:7" ht="15.95" customHeight="1" thickBot="1">
      <c r="A284" s="100" t="s">
        <v>110</v>
      </c>
      <c r="B284" s="123">
        <f>SUM(B282:B283)</f>
        <v>532263.77</v>
      </c>
      <c r="C284" s="148"/>
      <c r="D284" s="123">
        <f>SUM(D282:D283)</f>
        <v>429063.94</v>
      </c>
      <c r="F284" s="112"/>
      <c r="G284" s="107"/>
    </row>
    <row r="285" spans="1:7" ht="15.95" customHeight="1" thickTop="1">
      <c r="F285" s="112"/>
      <c r="G285" s="107"/>
    </row>
    <row r="286" spans="1:7" ht="15.95" customHeight="1">
      <c r="A286" s="173"/>
      <c r="B286" s="142"/>
      <c r="C286" s="174"/>
      <c r="D286" s="142"/>
      <c r="F286" s="112"/>
      <c r="G286" s="107"/>
    </row>
    <row r="287" spans="1:7" ht="29.25">
      <c r="A287" s="143" t="s">
        <v>291</v>
      </c>
      <c r="B287" s="172"/>
      <c r="C287" s="172"/>
      <c r="D287" s="176"/>
    </row>
    <row r="288" spans="1:7" ht="28.5" customHeight="1">
      <c r="A288" s="245" t="s">
        <v>284</v>
      </c>
      <c r="B288" s="245"/>
      <c r="C288" s="245"/>
      <c r="D288" s="245"/>
    </row>
    <row r="289" spans="1:6">
      <c r="A289" s="171" t="s">
        <v>251</v>
      </c>
      <c r="B289" s="172"/>
      <c r="C289" s="172"/>
      <c r="D289" s="176"/>
    </row>
    <row r="290" spans="1:6">
      <c r="A290" s="114" t="s">
        <v>59</v>
      </c>
      <c r="B290" s="117">
        <v>2022</v>
      </c>
      <c r="C290" s="116"/>
      <c r="D290" s="117">
        <v>2021</v>
      </c>
      <c r="F290" s="103"/>
    </row>
    <row r="291" spans="1:6">
      <c r="A291" s="177" t="s">
        <v>309</v>
      </c>
      <c r="B291" s="161">
        <v>9232733.2599999998</v>
      </c>
      <c r="C291" s="174"/>
      <c r="D291" s="161">
        <v>8517138.5</v>
      </c>
      <c r="F291" s="103"/>
    </row>
    <row r="292" spans="1:6" ht="14.25" customHeight="1">
      <c r="A292" s="177" t="s">
        <v>310</v>
      </c>
      <c r="B292" s="161">
        <v>731316.34</v>
      </c>
      <c r="C292" s="174"/>
      <c r="D292" s="161">
        <v>731116.92</v>
      </c>
      <c r="F292" s="103"/>
    </row>
    <row r="293" spans="1:6" ht="15.75" thickBot="1">
      <c r="A293" s="173" t="s">
        <v>281</v>
      </c>
      <c r="B293" s="123">
        <f>SUM(B291:B292)</f>
        <v>9964049.5999999996</v>
      </c>
      <c r="C293" s="174"/>
      <c r="D293" s="123">
        <f>SUM(D291:D292)</f>
        <v>9248255.4199999999</v>
      </c>
      <c r="F293" s="103"/>
    </row>
    <row r="294" spans="1:6" ht="15.75" thickTop="1">
      <c r="F294" s="103"/>
    </row>
    <row r="295" spans="1:6">
      <c r="A295" s="143" t="s">
        <v>355</v>
      </c>
      <c r="B295" s="172"/>
      <c r="C295" s="172"/>
      <c r="D295" s="176"/>
      <c r="F295" s="102"/>
    </row>
    <row r="296" spans="1:6">
      <c r="A296" s="245" t="s">
        <v>356</v>
      </c>
      <c r="B296" s="245"/>
      <c r="C296" s="245"/>
      <c r="D296" s="245"/>
      <c r="F296" s="103"/>
    </row>
    <row r="297" spans="1:6">
      <c r="A297" s="243" t="s">
        <v>251</v>
      </c>
      <c r="B297" s="172"/>
      <c r="C297" s="172"/>
      <c r="D297" s="176"/>
      <c r="F297" s="103"/>
    </row>
    <row r="298" spans="1:6">
      <c r="A298" s="114" t="s">
        <v>59</v>
      </c>
      <c r="B298" s="117">
        <v>2022</v>
      </c>
      <c r="C298" s="116"/>
      <c r="D298" s="117">
        <v>2021</v>
      </c>
      <c r="F298" s="103"/>
    </row>
    <row r="299" spans="1:6">
      <c r="A299" s="242" t="s">
        <v>94</v>
      </c>
      <c r="B299" s="161">
        <v>64837.14</v>
      </c>
      <c r="C299" s="265"/>
      <c r="D299" s="161">
        <v>18127.080000000002</v>
      </c>
      <c r="F299" s="102"/>
    </row>
    <row r="300" spans="1:6" ht="15.75" thickBot="1">
      <c r="A300" s="173" t="s">
        <v>357</v>
      </c>
      <c r="B300" s="121">
        <f>SUM(B299)</f>
        <v>64837.14</v>
      </c>
      <c r="D300" s="121">
        <f>SUM(D299)</f>
        <v>18127.080000000002</v>
      </c>
    </row>
    <row r="301" spans="1:6" ht="15.75" thickTop="1"/>
  </sheetData>
  <mergeCells count="85">
    <mergeCell ref="A296:D296"/>
    <mergeCell ref="A119:D119"/>
    <mergeCell ref="A109:D109"/>
    <mergeCell ref="A60:D60"/>
    <mergeCell ref="A20:D20"/>
    <mergeCell ref="A22:D22"/>
    <mergeCell ref="A24:D24"/>
    <mergeCell ref="A25:D25"/>
    <mergeCell ref="A30:D30"/>
    <mergeCell ref="A53:D53"/>
    <mergeCell ref="A55:D55"/>
    <mergeCell ref="A57:D57"/>
    <mergeCell ref="A58:D58"/>
    <mergeCell ref="A59:D59"/>
    <mergeCell ref="A54:D54"/>
    <mergeCell ref="A56:D56"/>
    <mergeCell ref="A46:D46"/>
    <mergeCell ref="A65:D65"/>
    <mergeCell ref="A67:D67"/>
    <mergeCell ref="A51:D51"/>
    <mergeCell ref="A52:D52"/>
    <mergeCell ref="A47:D47"/>
    <mergeCell ref="A49:D49"/>
    <mergeCell ref="A48:D48"/>
    <mergeCell ref="A50:D50"/>
    <mergeCell ref="A61:D61"/>
    <mergeCell ref="A62:D62"/>
    <mergeCell ref="A63:D63"/>
    <mergeCell ref="A38:D38"/>
    <mergeCell ref="A40:D40"/>
    <mergeCell ref="A42:D42"/>
    <mergeCell ref="A44:D44"/>
    <mergeCell ref="A45:D45"/>
    <mergeCell ref="A39:D39"/>
    <mergeCell ref="A41:D41"/>
    <mergeCell ref="A43:D43"/>
    <mergeCell ref="A29:D29"/>
    <mergeCell ref="A31:D31"/>
    <mergeCell ref="A34:D34"/>
    <mergeCell ref="A36:D36"/>
    <mergeCell ref="A37:D37"/>
    <mergeCell ref="A32:D32"/>
    <mergeCell ref="A33:D33"/>
    <mergeCell ref="A35:D35"/>
    <mergeCell ref="A21:D21"/>
    <mergeCell ref="A23:D23"/>
    <mergeCell ref="A26:D26"/>
    <mergeCell ref="A27:D27"/>
    <mergeCell ref="A28:D28"/>
    <mergeCell ref="A8:D8"/>
    <mergeCell ref="A9:D9"/>
    <mergeCell ref="A13:D13"/>
    <mergeCell ref="A16:D16"/>
    <mergeCell ref="A19:D19"/>
    <mergeCell ref="A10:D10"/>
    <mergeCell ref="A11:D11"/>
    <mergeCell ref="A12:D12"/>
    <mergeCell ref="A14:D14"/>
    <mergeCell ref="A15:D15"/>
    <mergeCell ref="A17:D17"/>
    <mergeCell ref="A18:D18"/>
    <mergeCell ref="A1:D1"/>
    <mergeCell ref="A2:D2"/>
    <mergeCell ref="A3:D3"/>
    <mergeCell ref="A4:D4"/>
    <mergeCell ref="A7:D7"/>
    <mergeCell ref="A6:D6"/>
    <mergeCell ref="A70:D70"/>
    <mergeCell ref="A73:D73"/>
    <mergeCell ref="A80:B80"/>
    <mergeCell ref="A82:D82"/>
    <mergeCell ref="A101:D101"/>
    <mergeCell ref="A217:D217"/>
    <mergeCell ref="A267:D267"/>
    <mergeCell ref="A288:D288"/>
    <mergeCell ref="A223:D223"/>
    <mergeCell ref="A233:D233"/>
    <mergeCell ref="A250:D250"/>
    <mergeCell ref="A280:D280"/>
    <mergeCell ref="A203:D205"/>
    <mergeCell ref="A140:D140"/>
    <mergeCell ref="A148:D148"/>
    <mergeCell ref="A158:D158"/>
    <mergeCell ref="A216:B216"/>
    <mergeCell ref="A214:D214"/>
  </mergeCells>
  <printOptions horizontalCentered="1"/>
  <pageMargins left="3.937007874015748E-2" right="3.937007874015748E-2" top="0.51181102362204722" bottom="3.937007874015748E-2" header="0.51181102362204722" footer="3.937007874015748E-2"/>
  <pageSetup paperSize="9" scale="66" fitToHeight="3" orientation="portrait" r:id="rId1"/>
  <rowBreaks count="5" manualBreakCount="5">
    <brk id="33" max="3" man="1"/>
    <brk id="67" max="3" man="1"/>
    <brk id="136" max="3" man="1"/>
    <brk id="213" max="3" man="1"/>
    <brk id="277" max="3" man="1"/>
  </rowBreaks>
  <ignoredErrors>
    <ignoredError sqref="D79 D99 D200 B200 D227 B79 D154 B154 D211 B264 B293 D293 B284 D284 D276 B99"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5"/>
  <sheetViews>
    <sheetView topLeftCell="A194" zoomScaleNormal="100" zoomScaleSheetLayoutView="76" workbookViewId="0">
      <selection activeCell="B207" sqref="B207"/>
    </sheetView>
  </sheetViews>
  <sheetFormatPr baseColWidth="10" defaultRowHeight="15"/>
  <cols>
    <col min="1" max="1" width="50.5703125" customWidth="1"/>
    <col min="2" max="2" width="24.7109375" customWidth="1"/>
    <col min="3" max="3" width="11.140625" customWidth="1"/>
    <col min="4" max="4" width="24.7109375" customWidth="1"/>
    <col min="5" max="5" width="17.7109375" bestFit="1" customWidth="1"/>
    <col min="6" max="6" width="19.28515625" bestFit="1" customWidth="1"/>
    <col min="7" max="7" width="17.7109375" bestFit="1" customWidth="1"/>
    <col min="8" max="8" width="13" bestFit="1" customWidth="1"/>
  </cols>
  <sheetData>
    <row r="2" spans="1:5" s="3" customFormat="1" ht="20.25" customHeight="1">
      <c r="A2" s="263" t="s">
        <v>1</v>
      </c>
      <c r="B2" s="263"/>
      <c r="C2" s="263"/>
      <c r="D2" s="263"/>
    </row>
    <row r="3" spans="1:5" s="3" customFormat="1" ht="14.25">
      <c r="A3" s="7"/>
      <c r="B3" s="8"/>
      <c r="C3" s="8"/>
      <c r="D3" s="8"/>
    </row>
    <row r="4" spans="1:5" s="3" customFormat="1" ht="18" customHeight="1">
      <c r="A4" s="7" t="s">
        <v>2</v>
      </c>
      <c r="B4" s="8"/>
      <c r="C4" s="8"/>
      <c r="D4" s="8"/>
    </row>
    <row r="5" spans="1:5" s="3" customFormat="1" ht="18" customHeight="1">
      <c r="A5" s="7" t="s">
        <v>3</v>
      </c>
      <c r="B5" s="8"/>
      <c r="C5" s="8"/>
      <c r="D5" s="8"/>
    </row>
    <row r="6" spans="1:5" s="3" customFormat="1" ht="34.5" customHeight="1">
      <c r="A6" s="258" t="s">
        <v>133</v>
      </c>
      <c r="B6" s="258"/>
      <c r="C6" s="258"/>
      <c r="D6" s="258"/>
    </row>
    <row r="7" spans="1:5" s="3" customFormat="1" ht="12" customHeight="1">
      <c r="A7" s="9"/>
      <c r="B7" s="8"/>
      <c r="C7" s="8"/>
      <c r="D7" s="8"/>
    </row>
    <row r="8" spans="1:5" s="3" customFormat="1" ht="18" customHeight="1">
      <c r="A8" s="10" t="s">
        <v>4</v>
      </c>
      <c r="B8" s="11">
        <v>2018</v>
      </c>
      <c r="C8" s="12"/>
      <c r="D8" s="13">
        <v>2017</v>
      </c>
    </row>
    <row r="9" spans="1:5" s="3" customFormat="1" ht="18" customHeight="1">
      <c r="A9" s="14" t="s">
        <v>118</v>
      </c>
      <c r="B9" s="5">
        <v>60074.54</v>
      </c>
      <c r="C9" s="15"/>
      <c r="D9" s="16">
        <v>62741.78</v>
      </c>
    </row>
    <row r="10" spans="1:5" s="3" customFormat="1" ht="18" customHeight="1">
      <c r="A10" s="14" t="s">
        <v>152</v>
      </c>
      <c r="B10" s="5">
        <v>17236872.02</v>
      </c>
      <c r="C10" s="15"/>
      <c r="D10" s="16">
        <v>9918296.0800000001</v>
      </c>
      <c r="E10" s="4"/>
    </row>
    <row r="11" spans="1:5" s="3" customFormat="1" ht="18" customHeight="1">
      <c r="A11" s="9" t="s">
        <v>5</v>
      </c>
      <c r="B11" s="5">
        <v>155000</v>
      </c>
      <c r="C11" s="9"/>
      <c r="D11" s="16">
        <v>79000</v>
      </c>
    </row>
    <row r="12" spans="1:5" s="3" customFormat="1" ht="22.5" customHeight="1" thickBot="1">
      <c r="A12" s="7" t="s">
        <v>6</v>
      </c>
      <c r="B12" s="17">
        <f>SUM(B9:B11)</f>
        <v>17451946.559999999</v>
      </c>
      <c r="C12" s="18"/>
      <c r="D12" s="17">
        <f>SUM(D9:D11)</f>
        <v>10060037.859999999</v>
      </c>
      <c r="E12" s="6"/>
    </row>
    <row r="13" spans="1:5" s="3" customFormat="1" ht="18" customHeight="1" thickTop="1">
      <c r="A13" s="264"/>
      <c r="B13" s="264"/>
      <c r="C13" s="15"/>
      <c r="D13" s="19"/>
      <c r="E13" s="6"/>
    </row>
    <row r="14" spans="1:5" s="3" customFormat="1" ht="27.95" customHeight="1">
      <c r="A14" s="7" t="s">
        <v>7</v>
      </c>
      <c r="B14" s="20"/>
      <c r="C14" s="8"/>
      <c r="D14" s="8"/>
      <c r="E14" s="6"/>
    </row>
    <row r="15" spans="1:5" s="3" customFormat="1" ht="60" customHeight="1">
      <c r="A15" s="258" t="s">
        <v>134</v>
      </c>
      <c r="B15" s="258"/>
      <c r="C15" s="258"/>
      <c r="D15" s="258"/>
    </row>
    <row r="16" spans="1:5" s="3" customFormat="1" ht="10.5" customHeight="1">
      <c r="A16" s="21"/>
      <c r="B16" s="8"/>
      <c r="C16" s="8"/>
      <c r="D16" s="8"/>
    </row>
    <row r="17" spans="1:4" s="3" customFormat="1" ht="18" customHeight="1">
      <c r="A17" s="10" t="s">
        <v>4</v>
      </c>
      <c r="B17" s="13">
        <v>2018</v>
      </c>
      <c r="C17" s="12"/>
      <c r="D17" s="13">
        <v>2017</v>
      </c>
    </row>
    <row r="18" spans="1:4" s="3" customFormat="1" ht="18" customHeight="1">
      <c r="A18" s="22" t="s">
        <v>135</v>
      </c>
      <c r="B18" s="5">
        <v>60074.54</v>
      </c>
      <c r="C18" s="23"/>
      <c r="D18" s="16">
        <v>62741.78</v>
      </c>
    </row>
    <row r="19" spans="1:4" s="3" customFormat="1" ht="16.5" customHeight="1">
      <c r="A19" s="22" t="s">
        <v>136</v>
      </c>
      <c r="B19" s="5">
        <v>3206517.41</v>
      </c>
      <c r="C19" s="23"/>
      <c r="D19" s="16">
        <v>1180309.07</v>
      </c>
    </row>
    <row r="20" spans="1:4" s="3" customFormat="1" ht="28.5" customHeight="1">
      <c r="A20" s="22" t="s">
        <v>153</v>
      </c>
      <c r="B20" s="5">
        <v>14030354.609999999</v>
      </c>
      <c r="C20" s="23"/>
      <c r="D20" s="16">
        <v>8737987.0099999998</v>
      </c>
    </row>
    <row r="21" spans="1:4" s="3" customFormat="1" ht="18" customHeight="1">
      <c r="A21" s="22" t="s">
        <v>8</v>
      </c>
      <c r="B21" s="5">
        <v>40000</v>
      </c>
      <c r="C21" s="23"/>
      <c r="D21" s="16">
        <v>20000</v>
      </c>
    </row>
    <row r="22" spans="1:4" s="3" customFormat="1" ht="18" customHeight="1">
      <c r="A22" s="22" t="s">
        <v>9</v>
      </c>
      <c r="B22" s="5">
        <v>25000</v>
      </c>
      <c r="C22" s="23"/>
      <c r="D22" s="16">
        <v>15000</v>
      </c>
    </row>
    <row r="23" spans="1:4" s="3" customFormat="1" ht="18" customHeight="1">
      <c r="A23" s="22" t="s">
        <v>10</v>
      </c>
      <c r="B23" s="5">
        <v>10000</v>
      </c>
      <c r="C23" s="23"/>
      <c r="D23" s="16">
        <v>10000</v>
      </c>
    </row>
    <row r="24" spans="1:4" s="3" customFormat="1" ht="18" customHeight="1">
      <c r="A24" s="22" t="s">
        <v>11</v>
      </c>
      <c r="B24" s="5">
        <v>10000</v>
      </c>
      <c r="C24" s="23"/>
      <c r="D24" s="16">
        <v>10000</v>
      </c>
    </row>
    <row r="25" spans="1:4" s="3" customFormat="1" ht="18" customHeight="1">
      <c r="A25" s="22" t="s">
        <v>12</v>
      </c>
      <c r="B25" s="5">
        <v>10000</v>
      </c>
      <c r="C25" s="23"/>
      <c r="D25" s="16">
        <v>10000</v>
      </c>
    </row>
    <row r="26" spans="1:4" s="3" customFormat="1" ht="18" customHeight="1">
      <c r="A26" s="22" t="s">
        <v>13</v>
      </c>
      <c r="B26" s="5">
        <v>10000</v>
      </c>
      <c r="C26" s="23"/>
      <c r="D26" s="16">
        <v>10000</v>
      </c>
    </row>
    <row r="27" spans="1:4" s="3" customFormat="1" ht="18" customHeight="1">
      <c r="A27" s="22" t="s">
        <v>14</v>
      </c>
      <c r="B27" s="5">
        <v>10000</v>
      </c>
      <c r="C27" s="23"/>
      <c r="D27" s="16">
        <v>4000</v>
      </c>
    </row>
    <row r="28" spans="1:4" s="3" customFormat="1" ht="18" customHeight="1">
      <c r="A28" s="22" t="s">
        <v>124</v>
      </c>
      <c r="B28" s="5">
        <v>20000</v>
      </c>
      <c r="C28" s="23"/>
      <c r="D28" s="16">
        <v>0</v>
      </c>
    </row>
    <row r="29" spans="1:4" s="3" customFormat="1" ht="18" customHeight="1">
      <c r="A29" s="22" t="s">
        <v>125</v>
      </c>
      <c r="B29" s="5">
        <v>20000</v>
      </c>
      <c r="C29" s="23"/>
      <c r="D29" s="16">
        <v>0</v>
      </c>
    </row>
    <row r="30" spans="1:4" s="3" customFormat="1" ht="18" customHeight="1" thickBot="1">
      <c r="A30" s="24" t="s">
        <v>6</v>
      </c>
      <c r="B30" s="17">
        <f>SUM(B18:B29)</f>
        <v>17451946.559999999</v>
      </c>
      <c r="C30" s="25"/>
      <c r="D30" s="17">
        <f>SUM(D18:D27)</f>
        <v>10060037.859999999</v>
      </c>
    </row>
    <row r="31" spans="1:4" s="3" customFormat="1" ht="18" customHeight="1" thickTop="1">
      <c r="B31" s="26"/>
      <c r="C31" s="25"/>
      <c r="D31" s="27"/>
    </row>
    <row r="32" spans="1:4" s="3" customFormat="1" ht="18" customHeight="1">
      <c r="A32" s="7" t="s">
        <v>15</v>
      </c>
      <c r="B32" s="28"/>
      <c r="C32" s="8"/>
      <c r="D32" s="8"/>
    </row>
    <row r="33" spans="1:4" s="3" customFormat="1" ht="32.25" customHeight="1">
      <c r="A33" s="258" t="s">
        <v>137</v>
      </c>
      <c r="B33" s="258"/>
      <c r="C33" s="258"/>
      <c r="D33" s="258"/>
    </row>
    <row r="34" spans="1:4" s="3" customFormat="1" ht="18" customHeight="1">
      <c r="A34" s="10" t="s">
        <v>4</v>
      </c>
      <c r="B34" s="29">
        <v>2018</v>
      </c>
      <c r="C34" s="12"/>
      <c r="D34" s="13">
        <v>2017</v>
      </c>
    </row>
    <row r="35" spans="1:4" s="3" customFormat="1" ht="18" customHeight="1">
      <c r="A35" s="14" t="s">
        <v>16</v>
      </c>
      <c r="B35" s="16">
        <v>99969.62</v>
      </c>
      <c r="C35" s="30"/>
      <c r="D35" s="16"/>
    </row>
    <row r="36" spans="1:4" s="3" customFormat="1" ht="19.5" customHeight="1">
      <c r="A36" s="22" t="s">
        <v>17</v>
      </c>
      <c r="B36" s="16">
        <v>345838.73</v>
      </c>
      <c r="C36" s="31"/>
      <c r="D36" s="16"/>
    </row>
    <row r="37" spans="1:4" s="3" customFormat="1" ht="18" customHeight="1">
      <c r="A37" s="22" t="s">
        <v>18</v>
      </c>
      <c r="B37" s="16">
        <v>1046207.91</v>
      </c>
      <c r="C37" s="31"/>
      <c r="D37" s="16"/>
    </row>
    <row r="38" spans="1:4" s="3" customFormat="1" ht="18" customHeight="1" thickBot="1">
      <c r="A38" s="24" t="s">
        <v>6</v>
      </c>
      <c r="B38" s="17">
        <f>SUM(B35:B37)</f>
        <v>1492016.26</v>
      </c>
      <c r="C38" s="25"/>
      <c r="D38" s="17">
        <f>SUM(D35:D37)</f>
        <v>0</v>
      </c>
    </row>
    <row r="39" spans="1:4" s="3" customFormat="1" ht="18" customHeight="1" thickTop="1">
      <c r="A39" s="24"/>
      <c r="B39" s="26"/>
      <c r="C39" s="25"/>
      <c r="D39" s="27"/>
    </row>
    <row r="40" spans="1:4" s="3" customFormat="1" ht="18" customHeight="1">
      <c r="A40" s="24"/>
      <c r="B40" s="26"/>
      <c r="C40" s="25"/>
      <c r="D40" s="27"/>
    </row>
    <row r="41" spans="1:4" s="3" customFormat="1" ht="18" customHeight="1">
      <c r="A41" s="24"/>
      <c r="B41" s="26"/>
      <c r="C41" s="25"/>
      <c r="D41" s="27"/>
    </row>
    <row r="42" spans="1:4" s="3" customFormat="1" ht="27.75" customHeight="1">
      <c r="A42" s="7" t="s">
        <v>159</v>
      </c>
      <c r="B42" s="26"/>
      <c r="C42" s="25"/>
      <c r="D42" s="27"/>
    </row>
    <row r="43" spans="1:4" s="3" customFormat="1" ht="33.75" customHeight="1">
      <c r="A43" s="258" t="s">
        <v>138</v>
      </c>
      <c r="B43" s="258"/>
      <c r="C43" s="258"/>
      <c r="D43" s="258"/>
    </row>
    <row r="44" spans="1:4" s="3" customFormat="1" ht="18" customHeight="1">
      <c r="A44" s="32" t="s">
        <v>19</v>
      </c>
      <c r="B44" s="29">
        <v>2018</v>
      </c>
      <c r="C44" s="12"/>
      <c r="D44" s="13">
        <v>2017</v>
      </c>
    </row>
    <row r="45" spans="1:4" s="3" customFormat="1" ht="18" customHeight="1">
      <c r="A45" s="22" t="s">
        <v>20</v>
      </c>
      <c r="B45" s="5">
        <v>0</v>
      </c>
      <c r="C45" s="33"/>
      <c r="D45" s="34">
        <v>750000</v>
      </c>
    </row>
    <row r="46" spans="1:4" s="3" customFormat="1" ht="18" customHeight="1">
      <c r="A46" s="22" t="s">
        <v>21</v>
      </c>
      <c r="B46" s="5">
        <v>0</v>
      </c>
      <c r="C46" s="33"/>
      <c r="D46" s="34">
        <v>130875</v>
      </c>
    </row>
    <row r="47" spans="1:4" s="3" customFormat="1" ht="18" customHeight="1">
      <c r="A47" s="22" t="s">
        <v>22</v>
      </c>
      <c r="B47" s="5">
        <v>0</v>
      </c>
      <c r="C47" s="33"/>
      <c r="D47" s="34">
        <v>255891</v>
      </c>
    </row>
    <row r="48" spans="1:4" s="3" customFormat="1" ht="18" customHeight="1">
      <c r="A48" s="35" t="s">
        <v>126</v>
      </c>
      <c r="B48" s="5">
        <v>8947771.3900000006</v>
      </c>
      <c r="C48" s="25"/>
      <c r="D48" s="36">
        <v>0</v>
      </c>
    </row>
    <row r="49" spans="1:4" s="3" customFormat="1" ht="18" customHeight="1" thickBot="1">
      <c r="A49" s="7" t="s">
        <v>23</v>
      </c>
      <c r="B49" s="17">
        <f>SUM(B45:B48)</f>
        <v>8947771.3900000006</v>
      </c>
      <c r="C49" s="25"/>
      <c r="D49" s="17">
        <f>SUM(D45:D48)</f>
        <v>1136766</v>
      </c>
    </row>
    <row r="50" spans="1:4" s="3" customFormat="1" ht="18" customHeight="1" thickTop="1">
      <c r="A50" s="7" t="s">
        <v>120</v>
      </c>
      <c r="B50" s="37"/>
      <c r="C50" s="8"/>
      <c r="D50" s="8"/>
    </row>
    <row r="51" spans="1:4" s="3" customFormat="1" ht="45.75" customHeight="1">
      <c r="A51" s="260" t="s">
        <v>139</v>
      </c>
      <c r="B51" s="260"/>
      <c r="C51" s="260"/>
      <c r="D51" s="260"/>
    </row>
    <row r="52" spans="1:4" s="3" customFormat="1" ht="18" customHeight="1">
      <c r="A52" s="32" t="s">
        <v>19</v>
      </c>
      <c r="B52" s="29">
        <v>2018</v>
      </c>
      <c r="C52" s="12"/>
      <c r="D52" s="13">
        <v>2017</v>
      </c>
    </row>
    <row r="53" spans="1:4" s="3" customFormat="1" ht="18" customHeight="1">
      <c r="A53" s="35" t="s">
        <v>24</v>
      </c>
      <c r="B53" s="5">
        <v>1858312.71</v>
      </c>
      <c r="C53" s="18"/>
      <c r="D53" s="16">
        <v>1858312.71</v>
      </c>
    </row>
    <row r="54" spans="1:4" s="3" customFormat="1" ht="18" customHeight="1">
      <c r="A54" s="35" t="s">
        <v>25</v>
      </c>
      <c r="B54" s="5">
        <v>2229815.46</v>
      </c>
      <c r="C54" s="18"/>
      <c r="D54" s="16">
        <v>1511089.09</v>
      </c>
    </row>
    <row r="55" spans="1:4" s="3" customFormat="1" ht="18" customHeight="1">
      <c r="A55" s="35" t="s">
        <v>26</v>
      </c>
      <c r="B55" s="5">
        <v>13106757.300000001</v>
      </c>
      <c r="C55" s="18"/>
      <c r="D55" s="16">
        <v>9756757.3000000007</v>
      </c>
    </row>
    <row r="56" spans="1:4" s="3" customFormat="1" ht="18" customHeight="1">
      <c r="A56" s="35" t="s">
        <v>27</v>
      </c>
      <c r="B56" s="5">
        <v>12099826.119999999</v>
      </c>
      <c r="C56" s="18"/>
      <c r="D56" s="16">
        <v>6749136.4000000004</v>
      </c>
    </row>
    <row r="57" spans="1:4" s="3" customFormat="1" ht="18" customHeight="1">
      <c r="A57" s="38" t="s">
        <v>28</v>
      </c>
      <c r="B57" s="5">
        <v>470564.48</v>
      </c>
      <c r="C57" s="18"/>
      <c r="D57" s="16">
        <v>401506.75</v>
      </c>
    </row>
    <row r="58" spans="1:4" s="3" customFormat="1" ht="18" customHeight="1">
      <c r="A58" s="35" t="s">
        <v>29</v>
      </c>
      <c r="B58" s="5">
        <v>9834384.7300000004</v>
      </c>
      <c r="C58" s="18"/>
      <c r="D58" s="16">
        <v>7067975.4400000004</v>
      </c>
    </row>
    <row r="59" spans="1:4" s="3" customFormat="1" ht="18" customHeight="1">
      <c r="A59" s="35" t="s">
        <v>30</v>
      </c>
      <c r="B59" s="5">
        <v>280251.27</v>
      </c>
      <c r="C59" s="18"/>
      <c r="D59" s="16">
        <v>262028.53</v>
      </c>
    </row>
    <row r="60" spans="1:4" s="3" customFormat="1" ht="18" customHeight="1">
      <c r="A60" s="35" t="s">
        <v>31</v>
      </c>
      <c r="B60" s="5">
        <f>5253978+11555.81+11368.74</f>
        <v>5276902.55</v>
      </c>
      <c r="C60" s="39"/>
      <c r="D60" s="16">
        <v>4903441.84</v>
      </c>
    </row>
    <row r="61" spans="1:4" s="3" customFormat="1" ht="18" customHeight="1">
      <c r="A61" s="35" t="s">
        <v>32</v>
      </c>
      <c r="B61" s="5">
        <v>20503592.920000002</v>
      </c>
      <c r="C61" s="40"/>
      <c r="D61" s="16">
        <v>20503592.920000002</v>
      </c>
    </row>
    <row r="62" spans="1:4" s="3" customFormat="1" ht="18" customHeight="1">
      <c r="A62" s="35" t="s">
        <v>33</v>
      </c>
      <c r="B62" s="5">
        <v>16760014.050000001</v>
      </c>
      <c r="C62" s="40"/>
      <c r="D62" s="16">
        <v>16760014.050000001</v>
      </c>
    </row>
    <row r="63" spans="1:4" s="3" customFormat="1" ht="18" customHeight="1">
      <c r="A63" s="35" t="s">
        <v>34</v>
      </c>
      <c r="B63" s="5">
        <v>223044.91</v>
      </c>
      <c r="C63" s="40"/>
      <c r="D63" s="16">
        <v>223044.91</v>
      </c>
    </row>
    <row r="64" spans="1:4" s="3" customFormat="1" ht="18" customHeight="1" thickBot="1">
      <c r="A64" s="41" t="s">
        <v>35</v>
      </c>
      <c r="B64" s="42">
        <f>SUM(B53:B63)</f>
        <v>82643466.5</v>
      </c>
      <c r="C64" s="43"/>
      <c r="D64" s="42">
        <f>SUM(D53:D63)</f>
        <v>69996899.939999998</v>
      </c>
    </row>
    <row r="65" spans="1:4" s="3" customFormat="1" ht="31.5" customHeight="1" thickTop="1">
      <c r="A65" s="41" t="s">
        <v>36</v>
      </c>
      <c r="B65" s="44">
        <v>33829321.079999998</v>
      </c>
      <c r="C65" s="45"/>
      <c r="D65" s="46">
        <v>29427262.850000001</v>
      </c>
    </row>
    <row r="66" spans="1:4" s="3" customFormat="1" ht="18" customHeight="1" thickBot="1">
      <c r="A66" s="41" t="s">
        <v>37</v>
      </c>
      <c r="B66" s="17">
        <f>B64-B65</f>
        <v>48814145.420000002</v>
      </c>
      <c r="C66" s="43"/>
      <c r="D66" s="17">
        <f>+D64-D65</f>
        <v>40569637.089999996</v>
      </c>
    </row>
    <row r="67" spans="1:4" s="3" customFormat="1" ht="18" customHeight="1" thickTop="1">
      <c r="A67" s="35" t="s">
        <v>38</v>
      </c>
      <c r="B67" s="16">
        <v>25496407.079999998</v>
      </c>
      <c r="C67" s="18"/>
      <c r="D67" s="16">
        <v>25496407.079999998</v>
      </c>
    </row>
    <row r="68" spans="1:4" s="3" customFormat="1" ht="18" customHeight="1">
      <c r="A68" s="35" t="s">
        <v>39</v>
      </c>
      <c r="B68" s="47">
        <v>611676</v>
      </c>
      <c r="C68" s="48"/>
      <c r="D68" s="47">
        <v>611676</v>
      </c>
    </row>
    <row r="69" spans="1:4" s="3" customFormat="1" ht="18" customHeight="1">
      <c r="A69" s="41" t="s">
        <v>37</v>
      </c>
      <c r="B69" s="49">
        <f>B67+B68</f>
        <v>26108083.079999998</v>
      </c>
      <c r="C69" s="43"/>
      <c r="D69" s="49">
        <f>+D68+D67</f>
        <v>26108083.079999998</v>
      </c>
    </row>
    <row r="70" spans="1:4" s="3" customFormat="1" ht="18" customHeight="1" thickBot="1">
      <c r="A70" s="7" t="s">
        <v>40</v>
      </c>
      <c r="B70" s="17">
        <f>B69+B66</f>
        <v>74922228.5</v>
      </c>
      <c r="C70" s="43"/>
      <c r="D70" s="17">
        <f>+D69+D66</f>
        <v>66677720.169999994</v>
      </c>
    </row>
    <row r="71" spans="1:4" s="3" customFormat="1" ht="18" customHeight="1" thickTop="1">
      <c r="A71" s="7" t="s">
        <v>121</v>
      </c>
      <c r="B71" s="28"/>
      <c r="C71" s="8"/>
      <c r="D71" s="8"/>
    </row>
    <row r="72" spans="1:4" s="3" customFormat="1" ht="46.5" customHeight="1">
      <c r="A72" s="260" t="s">
        <v>140</v>
      </c>
      <c r="B72" s="260"/>
      <c r="C72" s="260"/>
      <c r="D72" s="260"/>
    </row>
    <row r="73" spans="1:4" s="3" customFormat="1" ht="18" customHeight="1">
      <c r="A73" s="32" t="s">
        <v>19</v>
      </c>
      <c r="B73" s="29">
        <v>2018</v>
      </c>
      <c r="C73" s="12"/>
      <c r="D73" s="13">
        <v>2017</v>
      </c>
    </row>
    <row r="74" spans="1:4" s="3" customFormat="1" ht="18" customHeight="1">
      <c r="A74" s="35" t="s">
        <v>41</v>
      </c>
      <c r="B74" s="16">
        <v>7724532.0599999996</v>
      </c>
      <c r="C74" s="38"/>
      <c r="D74" s="16">
        <v>6867044.9000000004</v>
      </c>
    </row>
    <row r="75" spans="1:4" s="3" customFormat="1" ht="18" customHeight="1" thickBot="1">
      <c r="A75" s="50" t="s">
        <v>35</v>
      </c>
      <c r="B75" s="42">
        <f>SUM(B74)</f>
        <v>7724532.0599999996</v>
      </c>
      <c r="C75" s="43"/>
      <c r="D75" s="42">
        <f>SUM(D74)</f>
        <v>6867044.9000000004</v>
      </c>
    </row>
    <row r="76" spans="1:4" s="3" customFormat="1" ht="25.5" customHeight="1" thickTop="1">
      <c r="A76" s="9" t="s">
        <v>42</v>
      </c>
      <c r="B76" s="51">
        <v>5946735.0199999996</v>
      </c>
      <c r="C76" s="43"/>
      <c r="D76" s="51">
        <v>5799761.7400000002</v>
      </c>
    </row>
    <row r="77" spans="1:4" s="3" customFormat="1" ht="18" customHeight="1" thickBot="1">
      <c r="A77" s="7" t="s">
        <v>43</v>
      </c>
      <c r="B77" s="17">
        <f>B75-B76</f>
        <v>1777797.04</v>
      </c>
      <c r="C77" s="43"/>
      <c r="D77" s="17">
        <f>D75-D76</f>
        <v>1067283.1600000001</v>
      </c>
    </row>
    <row r="78" spans="1:4" s="3" customFormat="1" ht="9" customHeight="1" thickTop="1">
      <c r="A78" s="7"/>
      <c r="B78" s="49"/>
      <c r="C78" s="43"/>
      <c r="D78" s="49"/>
    </row>
    <row r="79" spans="1:4" s="3" customFormat="1" ht="18" customHeight="1">
      <c r="A79" s="7" t="s">
        <v>122</v>
      </c>
      <c r="B79" s="28"/>
      <c r="C79" s="8"/>
      <c r="D79" s="28"/>
    </row>
    <row r="80" spans="1:4" s="3" customFormat="1" ht="44.25" customHeight="1">
      <c r="A80" s="258" t="s">
        <v>141</v>
      </c>
      <c r="B80" s="258"/>
      <c r="C80" s="258"/>
      <c r="D80" s="258"/>
    </row>
    <row r="81" spans="1:6" s="3" customFormat="1" ht="18" customHeight="1">
      <c r="A81" s="32" t="s">
        <v>19</v>
      </c>
      <c r="B81" s="29">
        <v>2018</v>
      </c>
      <c r="C81" s="12"/>
      <c r="D81" s="13">
        <v>2017</v>
      </c>
    </row>
    <row r="82" spans="1:6" s="3" customFormat="1" ht="18" customHeight="1">
      <c r="A82" s="9" t="s">
        <v>44</v>
      </c>
      <c r="B82" s="16">
        <v>96000</v>
      </c>
      <c r="C82" s="8"/>
      <c r="D82" s="16">
        <f>60000+36000</f>
        <v>96000</v>
      </c>
    </row>
    <row r="83" spans="1:6" s="3" customFormat="1" ht="18" customHeight="1">
      <c r="A83" s="9" t="s">
        <v>45</v>
      </c>
      <c r="B83" s="16">
        <v>5000</v>
      </c>
      <c r="C83" s="8"/>
      <c r="D83" s="16">
        <f>2500+2500</f>
        <v>5000</v>
      </c>
    </row>
    <row r="84" spans="1:6" s="3" customFormat="1" ht="18" customHeight="1">
      <c r="A84" s="9" t="s">
        <v>46</v>
      </c>
      <c r="B84" s="16">
        <v>14956.8</v>
      </c>
      <c r="C84" s="8"/>
      <c r="D84" s="16">
        <v>14956.8</v>
      </c>
    </row>
    <row r="85" spans="1:6" s="3" customFormat="1" ht="18" customHeight="1" thickBot="1">
      <c r="A85" s="7" t="s">
        <v>123</v>
      </c>
      <c r="B85" s="52">
        <f>SUM(B82:B84)</f>
        <v>115956.8</v>
      </c>
      <c r="C85" s="43"/>
      <c r="D85" s="52">
        <f>SUM(D82:D84)</f>
        <v>115956.8</v>
      </c>
    </row>
    <row r="86" spans="1:6" s="3" customFormat="1" ht="18" customHeight="1" thickTop="1">
      <c r="A86" s="9"/>
      <c r="B86" s="8"/>
      <c r="C86" s="8"/>
      <c r="D86" s="8"/>
    </row>
    <row r="87" spans="1:6" s="3" customFormat="1" ht="18" customHeight="1">
      <c r="A87" s="7" t="s">
        <v>47</v>
      </c>
      <c r="B87" s="28"/>
      <c r="C87" s="8"/>
      <c r="D87" s="8"/>
    </row>
    <row r="88" spans="1:6" s="3" customFormat="1" ht="23.25" customHeight="1">
      <c r="A88" s="7" t="s">
        <v>48</v>
      </c>
      <c r="B88" s="28"/>
      <c r="C88" s="8"/>
      <c r="D88" s="8"/>
    </row>
    <row r="89" spans="1:6" s="3" customFormat="1" ht="35.25" customHeight="1">
      <c r="A89" s="261" t="s">
        <v>156</v>
      </c>
      <c r="B89" s="261"/>
      <c r="C89" s="261"/>
      <c r="D89" s="261"/>
    </row>
    <row r="90" spans="1:6" s="3" customFormat="1" ht="18" customHeight="1">
      <c r="A90" s="32" t="s">
        <v>49</v>
      </c>
      <c r="B90" s="29">
        <v>2018</v>
      </c>
      <c r="C90" s="12"/>
      <c r="D90" s="13">
        <v>2017</v>
      </c>
    </row>
    <row r="91" spans="1:6" s="3" customFormat="1" ht="18" customHeight="1">
      <c r="A91" s="91" t="s">
        <v>50</v>
      </c>
      <c r="B91" s="92">
        <v>176195.24</v>
      </c>
      <c r="C91" s="93"/>
      <c r="D91" s="94">
        <f>2114571.62-130785.08-0.43</f>
        <v>1983786.11</v>
      </c>
    </row>
    <row r="92" spans="1:6" s="3" customFormat="1" ht="18" customHeight="1">
      <c r="A92" s="91" t="s">
        <v>51</v>
      </c>
      <c r="B92" s="92">
        <f>+B95-B91</f>
        <v>6892979.0699999994</v>
      </c>
      <c r="C92" s="93"/>
      <c r="D92" s="94">
        <v>6849086.4000000004</v>
      </c>
      <c r="E92" s="6"/>
    </row>
    <row r="93" spans="1:6" s="3" customFormat="1" ht="18" customHeight="1">
      <c r="A93" s="91" t="s">
        <v>52</v>
      </c>
      <c r="B93" s="92">
        <v>0</v>
      </c>
      <c r="C93" s="93"/>
      <c r="D93" s="94">
        <v>31959.89</v>
      </c>
      <c r="E93" s="4"/>
    </row>
    <row r="94" spans="1:6" s="3" customFormat="1" ht="18" customHeight="1">
      <c r="A94" s="91" t="s">
        <v>53</v>
      </c>
      <c r="B94" s="92">
        <v>0</v>
      </c>
      <c r="C94" s="93"/>
      <c r="D94" s="94">
        <v>135264</v>
      </c>
    </row>
    <row r="95" spans="1:6" s="3" customFormat="1" ht="18" customHeight="1" thickBot="1">
      <c r="A95" s="53" t="s">
        <v>142</v>
      </c>
      <c r="B95" s="54">
        <v>7069174.3099999996</v>
      </c>
      <c r="C95" s="55"/>
      <c r="D95" s="54">
        <f>SUM(D91:D94)</f>
        <v>9000096.4000000004</v>
      </c>
      <c r="E95" s="6"/>
      <c r="F95" s="4"/>
    </row>
    <row r="96" spans="1:6" s="3" customFormat="1" ht="18" customHeight="1" thickTop="1">
      <c r="A96" s="9"/>
      <c r="B96" s="56"/>
      <c r="C96" s="57"/>
      <c r="D96" s="56"/>
      <c r="E96" s="6"/>
    </row>
    <row r="97" spans="1:7" s="3" customFormat="1" ht="18" customHeight="1">
      <c r="A97" s="7" t="s">
        <v>54</v>
      </c>
      <c r="B97" s="20"/>
      <c r="C97" s="8"/>
      <c r="D97" s="8"/>
      <c r="E97" s="4"/>
    </row>
    <row r="98" spans="1:7" s="3" customFormat="1" ht="15.75" customHeight="1">
      <c r="A98" s="261" t="s">
        <v>213</v>
      </c>
      <c r="B98" s="261"/>
      <c r="C98" s="261"/>
      <c r="D98" s="261"/>
    </row>
    <row r="99" spans="1:7" s="3" customFormat="1" ht="18" customHeight="1">
      <c r="A99" s="261"/>
      <c r="B99" s="261"/>
      <c r="C99" s="261"/>
      <c r="D99" s="261"/>
    </row>
    <row r="100" spans="1:7" s="3" customFormat="1" ht="23.25" customHeight="1">
      <c r="A100" s="261"/>
      <c r="B100" s="261"/>
      <c r="C100" s="261"/>
      <c r="D100" s="261"/>
    </row>
    <row r="101" spans="1:7" s="3" customFormat="1" ht="13.5" customHeight="1">
      <c r="A101" s="9" t="s">
        <v>55</v>
      </c>
      <c r="B101" s="8"/>
      <c r="C101" s="8"/>
      <c r="D101" s="8"/>
    </row>
    <row r="102" spans="1:7" s="3" customFormat="1" ht="18" customHeight="1">
      <c r="A102" s="10" t="s">
        <v>56</v>
      </c>
      <c r="B102" s="29">
        <v>2018</v>
      </c>
      <c r="C102" s="12"/>
      <c r="D102" s="13">
        <v>2017</v>
      </c>
    </row>
    <row r="103" spans="1:7" s="3" customFormat="1" ht="18" customHeight="1">
      <c r="A103" s="22" t="s">
        <v>57</v>
      </c>
      <c r="B103" s="16">
        <v>65298980</v>
      </c>
      <c r="C103" s="45"/>
      <c r="D103" s="16">
        <v>65298980.340000004</v>
      </c>
      <c r="G103" s="4"/>
    </row>
    <row r="104" spans="1:7" s="3" customFormat="1" ht="18" customHeight="1">
      <c r="A104" s="22" t="s">
        <v>154</v>
      </c>
      <c r="B104" s="58">
        <v>4758687</v>
      </c>
      <c r="C104" s="45"/>
      <c r="D104" s="58">
        <v>-3707633.34</v>
      </c>
      <c r="E104" s="90"/>
      <c r="F104" s="6"/>
    </row>
    <row r="105" spans="1:7" s="3" customFormat="1" ht="18" customHeight="1">
      <c r="A105" s="22" t="s">
        <v>155</v>
      </c>
      <c r="B105" s="16">
        <v>0</v>
      </c>
      <c r="C105" s="45"/>
      <c r="D105" s="16">
        <v>0</v>
      </c>
      <c r="F105" s="6"/>
    </row>
    <row r="106" spans="1:7" s="3" customFormat="1" ht="18" customHeight="1">
      <c r="A106" s="22" t="s">
        <v>212</v>
      </c>
      <c r="B106" s="16">
        <f>27581375</f>
        <v>27581375</v>
      </c>
      <c r="C106" s="48"/>
      <c r="D106" s="16">
        <v>8466321</v>
      </c>
      <c r="E106" s="90"/>
      <c r="F106" s="4"/>
    </row>
    <row r="107" spans="1:7" s="3" customFormat="1" ht="18" customHeight="1" thickBot="1">
      <c r="A107" s="7" t="s">
        <v>58</v>
      </c>
      <c r="B107" s="17">
        <f>SUM(B103:B106)</f>
        <v>97639042</v>
      </c>
      <c r="C107" s="59"/>
      <c r="D107" s="17">
        <f>SUM(D103:D106)</f>
        <v>70057668</v>
      </c>
      <c r="E107" s="90"/>
      <c r="F107" s="6"/>
    </row>
    <row r="108" spans="1:7" s="3" customFormat="1" ht="18" customHeight="1" thickTop="1">
      <c r="A108" s="9"/>
      <c r="B108" s="28"/>
      <c r="C108" s="8"/>
      <c r="D108" s="60"/>
      <c r="F108" s="6"/>
    </row>
    <row r="109" spans="1:7" s="3" customFormat="1" ht="31.5" customHeight="1">
      <c r="A109" s="7" t="s">
        <v>113</v>
      </c>
      <c r="B109" s="28"/>
      <c r="C109" s="61"/>
      <c r="D109" s="62"/>
      <c r="E109" s="4"/>
      <c r="F109" s="6"/>
    </row>
    <row r="110" spans="1:7" s="3" customFormat="1" ht="44.25" customHeight="1">
      <c r="A110" s="262" t="s">
        <v>214</v>
      </c>
      <c r="B110" s="262"/>
      <c r="C110" s="262"/>
      <c r="D110" s="262"/>
    </row>
    <row r="111" spans="1:7" s="3" customFormat="1" ht="17.25" customHeight="1">
      <c r="A111" s="32" t="s">
        <v>59</v>
      </c>
      <c r="B111" s="29">
        <v>2018</v>
      </c>
      <c r="C111" s="12"/>
      <c r="D111" s="13">
        <v>2017</v>
      </c>
    </row>
    <row r="112" spans="1:7" s="3" customFormat="1" ht="18" customHeight="1">
      <c r="A112" s="22" t="s">
        <v>154</v>
      </c>
      <c r="B112" s="28">
        <v>4758687</v>
      </c>
      <c r="C112" s="61"/>
      <c r="D112" s="28">
        <v>-3707633.34</v>
      </c>
    </row>
    <row r="113" spans="1:7" s="3" customFormat="1" ht="18" customHeight="1" thickBot="1">
      <c r="A113" s="14"/>
      <c r="B113" s="17">
        <f>SUM(B112)</f>
        <v>4758687</v>
      </c>
      <c r="C113" s="61"/>
      <c r="D113" s="17">
        <f>SUM(D112)</f>
        <v>-3707633.34</v>
      </c>
    </row>
    <row r="114" spans="1:7" s="3" customFormat="1" ht="18" customHeight="1" thickTop="1">
      <c r="A114" s="14"/>
      <c r="B114" s="49"/>
      <c r="C114" s="61"/>
      <c r="D114" s="62"/>
    </row>
    <row r="115" spans="1:7" s="3" customFormat="1" ht="18" customHeight="1">
      <c r="A115" s="259" t="s">
        <v>60</v>
      </c>
      <c r="B115" s="259"/>
      <c r="C115" s="259"/>
      <c r="D115" s="259"/>
    </row>
    <row r="116" spans="1:7" s="3" customFormat="1" ht="15.95" customHeight="1">
      <c r="A116" s="7" t="s">
        <v>61</v>
      </c>
      <c r="B116" s="8"/>
      <c r="C116" s="8"/>
      <c r="D116" s="8"/>
    </row>
    <row r="117" spans="1:7" s="3" customFormat="1" ht="15.95" customHeight="1">
      <c r="A117" s="7" t="s">
        <v>62</v>
      </c>
      <c r="B117" s="63"/>
      <c r="C117" s="8"/>
      <c r="D117" s="8"/>
    </row>
    <row r="118" spans="1:7" s="3" customFormat="1" ht="15.95" customHeight="1">
      <c r="A118" s="7" t="s">
        <v>114</v>
      </c>
      <c r="B118" s="64"/>
      <c r="C118" s="8"/>
      <c r="D118" s="8"/>
    </row>
    <row r="119" spans="1:7" s="3" customFormat="1" ht="31.5" customHeight="1">
      <c r="A119" s="260" t="s">
        <v>158</v>
      </c>
      <c r="B119" s="260"/>
      <c r="C119" s="260"/>
      <c r="D119" s="260"/>
    </row>
    <row r="120" spans="1:7" s="3" customFormat="1" ht="18" customHeight="1">
      <c r="A120" s="32" t="s">
        <v>59</v>
      </c>
      <c r="B120" s="29">
        <v>2018</v>
      </c>
      <c r="C120" s="12"/>
      <c r="D120" s="13">
        <v>2017</v>
      </c>
    </row>
    <row r="121" spans="1:7" s="3" customFormat="1" ht="25.5" customHeight="1">
      <c r="A121" s="14" t="s">
        <v>63</v>
      </c>
      <c r="B121" s="16">
        <v>226994116.71000001</v>
      </c>
      <c r="C121" s="65"/>
      <c r="D121" s="16">
        <v>175361735</v>
      </c>
      <c r="F121" s="6"/>
    </row>
    <row r="122" spans="1:7" s="3" customFormat="1" ht="27" customHeight="1" thickBot="1">
      <c r="A122" s="7" t="s">
        <v>64</v>
      </c>
      <c r="B122" s="17">
        <f>SUM(B121)</f>
        <v>226994116.71000001</v>
      </c>
      <c r="C122" s="43"/>
      <c r="D122" s="17">
        <f>SUM(D121)</f>
        <v>175361735</v>
      </c>
      <c r="E122" s="6"/>
      <c r="F122" s="95"/>
    </row>
    <row r="123" spans="1:7" s="3" customFormat="1" ht="18" customHeight="1" thickTop="1">
      <c r="A123" s="7"/>
      <c r="B123" s="8"/>
      <c r="C123" s="8"/>
      <c r="D123" s="8"/>
      <c r="E123" s="6"/>
      <c r="F123" s="96"/>
    </row>
    <row r="124" spans="1:7" s="3" customFormat="1" ht="18" customHeight="1">
      <c r="A124" s="7" t="s">
        <v>127</v>
      </c>
      <c r="B124" s="8"/>
      <c r="C124" s="8"/>
      <c r="D124" s="8"/>
      <c r="E124" s="6"/>
      <c r="F124" s="4"/>
    </row>
    <row r="125" spans="1:7" s="3" customFormat="1" ht="34.5" customHeight="1">
      <c r="A125" s="260" t="s">
        <v>143</v>
      </c>
      <c r="B125" s="260"/>
      <c r="C125" s="260"/>
      <c r="D125" s="260"/>
      <c r="E125" s="6"/>
      <c r="F125" s="4"/>
      <c r="G125" s="4"/>
    </row>
    <row r="126" spans="1:7" s="3" customFormat="1" ht="18" customHeight="1">
      <c r="A126" s="10" t="s">
        <v>59</v>
      </c>
      <c r="B126" s="29">
        <v>2018</v>
      </c>
      <c r="C126" s="12"/>
      <c r="D126" s="13">
        <v>2017</v>
      </c>
      <c r="E126" s="4"/>
    </row>
    <row r="127" spans="1:7" s="3" customFormat="1" ht="18" customHeight="1">
      <c r="A127" s="9" t="s">
        <v>65</v>
      </c>
      <c r="B127" s="5">
        <v>3645634.83</v>
      </c>
      <c r="C127" s="45"/>
      <c r="D127" s="16">
        <v>10044046.539999999</v>
      </c>
      <c r="F127" s="6"/>
    </row>
    <row r="128" spans="1:7" s="3" customFormat="1" ht="18" customHeight="1">
      <c r="A128" s="9" t="s">
        <v>66</v>
      </c>
      <c r="B128" s="5">
        <v>2559749.98</v>
      </c>
      <c r="C128" s="38"/>
      <c r="D128" s="16">
        <v>897800</v>
      </c>
      <c r="G128" s="4"/>
    </row>
    <row r="129" spans="1:8" s="3" customFormat="1" ht="30" customHeight="1">
      <c r="A129" s="9" t="s">
        <v>67</v>
      </c>
      <c r="B129" s="5">
        <f>2424900+235400+759300+41500+25000</f>
        <v>3486100</v>
      </c>
      <c r="C129" s="38"/>
      <c r="D129" s="16">
        <v>2031000</v>
      </c>
      <c r="F129" s="6"/>
      <c r="G129" s="6"/>
      <c r="H129" s="4"/>
    </row>
    <row r="130" spans="1:8" s="3" customFormat="1" ht="18" customHeight="1">
      <c r="A130" s="9" t="s">
        <v>68</v>
      </c>
      <c r="B130" s="5">
        <v>0</v>
      </c>
      <c r="C130" s="38"/>
      <c r="D130" s="16">
        <v>60121</v>
      </c>
    </row>
    <row r="131" spans="1:8" s="3" customFormat="1" ht="18" customHeight="1" thickBot="1">
      <c r="A131" s="9" t="s">
        <v>69</v>
      </c>
      <c r="B131" s="17">
        <f>SUM(B127:B130)</f>
        <v>9691484.8100000005</v>
      </c>
      <c r="C131" s="49"/>
      <c r="D131" s="17">
        <f>SUM(D127:D130)</f>
        <v>13032967.539999999</v>
      </c>
    </row>
    <row r="132" spans="1:8" s="3" customFormat="1" ht="18" customHeight="1" thickTop="1">
      <c r="A132" s="9"/>
      <c r="B132" s="66"/>
      <c r="C132" s="67"/>
      <c r="D132" s="66"/>
    </row>
    <row r="133" spans="1:8" s="3" customFormat="1" ht="3.75" customHeight="1">
      <c r="A133" s="7"/>
      <c r="B133" s="28"/>
      <c r="C133" s="8"/>
      <c r="D133" s="8"/>
    </row>
    <row r="134" spans="1:8" s="3" customFormat="1" ht="18" customHeight="1">
      <c r="A134" s="7" t="s">
        <v>70</v>
      </c>
      <c r="B134" s="28"/>
      <c r="C134" s="8"/>
      <c r="D134" s="28"/>
    </row>
    <row r="135" spans="1:8" s="3" customFormat="1" ht="28.5" customHeight="1">
      <c r="A135" s="99" t="s">
        <v>219</v>
      </c>
      <c r="B135" s="20"/>
      <c r="C135" s="8"/>
      <c r="D135" s="28"/>
      <c r="E135" s="98" t="s">
        <v>215</v>
      </c>
      <c r="F135" s="98"/>
    </row>
    <row r="136" spans="1:8" s="3" customFormat="1" ht="28.5" customHeight="1">
      <c r="A136" s="258" t="s">
        <v>144</v>
      </c>
      <c r="B136" s="258"/>
      <c r="C136" s="258"/>
      <c r="D136" s="258"/>
    </row>
    <row r="137" spans="1:8" s="3" customFormat="1" ht="15.95" customHeight="1">
      <c r="A137" s="9"/>
      <c r="B137" s="8"/>
      <c r="C137" s="8"/>
      <c r="D137" s="8"/>
    </row>
    <row r="138" spans="1:8" s="3" customFormat="1" ht="18" customHeight="1">
      <c r="A138" s="32" t="s">
        <v>59</v>
      </c>
      <c r="B138" s="29">
        <v>2018</v>
      </c>
      <c r="C138" s="12"/>
      <c r="D138" s="13">
        <v>2017</v>
      </c>
    </row>
    <row r="139" spans="1:8" s="3" customFormat="1" ht="18" customHeight="1">
      <c r="A139" s="22" t="s">
        <v>71</v>
      </c>
      <c r="B139" s="5">
        <v>89534450</v>
      </c>
      <c r="C139" s="68"/>
      <c r="D139" s="16">
        <v>89171865.709999993</v>
      </c>
    </row>
    <row r="140" spans="1:8" s="3" customFormat="1" ht="18" customHeight="1">
      <c r="A140" s="22" t="s">
        <v>72</v>
      </c>
      <c r="B140" s="5">
        <v>743712.2</v>
      </c>
      <c r="C140" s="68"/>
      <c r="D140" s="16">
        <v>3028651.44</v>
      </c>
    </row>
    <row r="141" spans="1:8" s="3" customFormat="1" ht="18" customHeight="1">
      <c r="A141" s="22" t="s">
        <v>73</v>
      </c>
      <c r="B141" s="5">
        <v>24472833.5</v>
      </c>
      <c r="C141" s="68"/>
      <c r="D141" s="16">
        <v>11907181.939999999</v>
      </c>
    </row>
    <row r="142" spans="1:8" s="3" customFormat="1" ht="18" customHeight="1">
      <c r="A142" s="22" t="s">
        <v>74</v>
      </c>
      <c r="B142" s="5">
        <v>5201114.3499999996</v>
      </c>
      <c r="C142" s="68"/>
      <c r="D142" s="16">
        <v>6668890.0899999999</v>
      </c>
    </row>
    <row r="143" spans="1:8" s="3" customFormat="1" ht="18" customHeight="1">
      <c r="A143" s="22" t="s">
        <v>75</v>
      </c>
      <c r="B143" s="5">
        <v>25570</v>
      </c>
      <c r="C143" s="68"/>
      <c r="D143" s="16">
        <f>65960+64867.09+1700</f>
        <v>132527.09</v>
      </c>
    </row>
    <row r="144" spans="1:8" s="3" customFormat="1" ht="18" customHeight="1">
      <c r="A144" s="22" t="s">
        <v>115</v>
      </c>
      <c r="B144" s="5">
        <v>2125250</v>
      </c>
      <c r="C144" s="68"/>
      <c r="D144" s="16">
        <v>1910328.96</v>
      </c>
    </row>
    <row r="145" spans="1:4" s="3" customFormat="1" ht="18" customHeight="1">
      <c r="A145" s="22" t="s">
        <v>116</v>
      </c>
      <c r="B145" s="5">
        <v>18316014.07</v>
      </c>
      <c r="C145" s="68"/>
      <c r="D145" s="16">
        <v>15254923.810000001</v>
      </c>
    </row>
    <row r="146" spans="1:4" s="3" customFormat="1" ht="18" customHeight="1">
      <c r="A146" s="22" t="s">
        <v>117</v>
      </c>
      <c r="B146" s="5">
        <v>17338659.949999999</v>
      </c>
      <c r="C146" s="68"/>
      <c r="D146" s="16">
        <v>15836385.289999999</v>
      </c>
    </row>
    <row r="147" spans="1:4" s="3" customFormat="1" ht="18" customHeight="1" thickBot="1">
      <c r="A147" s="69" t="s">
        <v>76</v>
      </c>
      <c r="B147" s="17">
        <f>SUM(B139:B146)</f>
        <v>157757604.06999999</v>
      </c>
      <c r="C147" s="70"/>
      <c r="D147" s="17">
        <f>SUM(D139:D146)</f>
        <v>143910754.32999998</v>
      </c>
    </row>
    <row r="148" spans="1:4" s="3" customFormat="1" ht="12" customHeight="1" thickTop="1">
      <c r="A148" s="9"/>
      <c r="B148" s="60" t="s">
        <v>0</v>
      </c>
      <c r="C148" s="60"/>
      <c r="D148" s="60"/>
    </row>
    <row r="149" spans="1:4" s="3" customFormat="1" ht="28.5" customHeight="1">
      <c r="A149" s="99" t="s">
        <v>216</v>
      </c>
      <c r="B149" s="28"/>
      <c r="C149" s="8"/>
      <c r="D149" s="60"/>
    </row>
    <row r="150" spans="1:4" s="3" customFormat="1" ht="8.25" customHeight="1">
      <c r="A150" s="7"/>
      <c r="B150" s="8"/>
      <c r="C150" s="8"/>
      <c r="D150" s="8"/>
    </row>
    <row r="151" spans="1:4" s="3" customFormat="1" ht="46.5" customHeight="1">
      <c r="A151" s="261" t="s">
        <v>157</v>
      </c>
      <c r="B151" s="261"/>
      <c r="C151" s="261"/>
      <c r="D151" s="261"/>
    </row>
    <row r="152" spans="1:4" s="3" customFormat="1" ht="18" customHeight="1">
      <c r="A152" s="9"/>
      <c r="B152" s="8"/>
      <c r="C152" s="8"/>
      <c r="D152" s="8"/>
    </row>
    <row r="153" spans="1:4" s="3" customFormat="1" ht="18" customHeight="1">
      <c r="A153" s="10" t="s">
        <v>59</v>
      </c>
      <c r="B153" s="29">
        <v>2018</v>
      </c>
      <c r="C153" s="12"/>
      <c r="D153" s="13">
        <v>2017</v>
      </c>
    </row>
    <row r="154" spans="1:4" s="3" customFormat="1" ht="18" customHeight="1">
      <c r="A154" s="14" t="s">
        <v>77</v>
      </c>
      <c r="B154" s="16">
        <v>2125250</v>
      </c>
      <c r="C154" s="71"/>
      <c r="D154" s="16">
        <v>1910328.96</v>
      </c>
    </row>
    <row r="155" spans="1:4" s="3" customFormat="1" ht="18" customHeight="1" thickBot="1">
      <c r="A155" s="7" t="s">
        <v>78</v>
      </c>
      <c r="B155" s="17">
        <f>SUM(B154)</f>
        <v>2125250</v>
      </c>
      <c r="C155" s="72"/>
      <c r="D155" s="17">
        <f>SUM(D154)</f>
        <v>1910328.96</v>
      </c>
    </row>
    <row r="156" spans="1:4" s="3" customFormat="1" ht="18" customHeight="1" thickTop="1">
      <c r="A156" s="8"/>
      <c r="B156" s="8"/>
      <c r="C156" s="8"/>
      <c r="D156" s="8"/>
    </row>
    <row r="157" spans="1:4" s="3" customFormat="1" ht="18" customHeight="1">
      <c r="A157" s="99" t="s">
        <v>217</v>
      </c>
      <c r="B157" s="20"/>
      <c r="C157" s="8"/>
      <c r="D157" s="8"/>
    </row>
    <row r="158" spans="1:4" s="3" customFormat="1" ht="42.75" customHeight="1">
      <c r="A158" s="258" t="s">
        <v>145</v>
      </c>
      <c r="B158" s="258"/>
      <c r="C158" s="258"/>
      <c r="D158" s="258"/>
    </row>
    <row r="159" spans="1:4" s="3" customFormat="1" ht="18" customHeight="1">
      <c r="A159" s="9"/>
      <c r="B159" s="8"/>
      <c r="C159" s="8"/>
      <c r="D159" s="8"/>
    </row>
    <row r="160" spans="1:4" s="3" customFormat="1" ht="18" customHeight="1">
      <c r="A160" s="10" t="s">
        <v>59</v>
      </c>
      <c r="B160" s="29">
        <v>2018</v>
      </c>
      <c r="C160" s="12"/>
      <c r="D160" s="13">
        <v>2017</v>
      </c>
    </row>
    <row r="161" spans="1:4" s="3" customFormat="1" ht="18" customHeight="1">
      <c r="A161" s="14" t="s">
        <v>79</v>
      </c>
      <c r="B161" s="16">
        <v>18316014.07</v>
      </c>
      <c r="C161" s="73"/>
      <c r="D161" s="16">
        <v>15254923.810000001</v>
      </c>
    </row>
    <row r="162" spans="1:4" s="3" customFormat="1" ht="18" customHeight="1" thickBot="1">
      <c r="A162" s="7" t="s">
        <v>79</v>
      </c>
      <c r="B162" s="17">
        <f>SUM(B161)</f>
        <v>18316014.07</v>
      </c>
      <c r="C162" s="74"/>
      <c r="D162" s="17">
        <f>SUM(D161)</f>
        <v>15254923.810000001</v>
      </c>
    </row>
    <row r="163" spans="1:4" s="3" customFormat="1" ht="12" customHeight="1" thickTop="1">
      <c r="A163" s="7"/>
      <c r="B163" s="75"/>
      <c r="C163" s="74"/>
      <c r="D163" s="76"/>
    </row>
    <row r="164" spans="1:4" s="3" customFormat="1" ht="30.75" customHeight="1">
      <c r="A164" s="99" t="s">
        <v>218</v>
      </c>
      <c r="B164" s="8"/>
      <c r="C164" s="8"/>
      <c r="D164" s="60"/>
    </row>
    <row r="165" spans="1:4" s="3" customFormat="1" ht="42" customHeight="1">
      <c r="A165" s="258" t="s">
        <v>146</v>
      </c>
      <c r="B165" s="258"/>
      <c r="C165" s="258"/>
      <c r="D165" s="258"/>
    </row>
    <row r="166" spans="1:4" s="3" customFormat="1" ht="12" customHeight="1">
      <c r="A166" s="22"/>
      <c r="B166" s="22"/>
      <c r="C166" s="22"/>
      <c r="D166" s="22"/>
    </row>
    <row r="167" spans="1:4" s="3" customFormat="1" ht="18" customHeight="1">
      <c r="A167" s="10" t="s">
        <v>59</v>
      </c>
      <c r="B167" s="29">
        <v>2018</v>
      </c>
      <c r="C167" s="12"/>
      <c r="D167" s="29">
        <v>2017</v>
      </c>
    </row>
    <row r="168" spans="1:4" s="3" customFormat="1" ht="18" customHeight="1">
      <c r="A168" s="9" t="s">
        <v>80</v>
      </c>
      <c r="B168" s="5">
        <v>8084141.21</v>
      </c>
      <c r="C168" s="77"/>
      <c r="D168" s="34">
        <v>7294654.4299999997</v>
      </c>
    </row>
    <row r="169" spans="1:4" s="3" customFormat="1" ht="18" customHeight="1">
      <c r="A169" s="9" t="s">
        <v>81</v>
      </c>
      <c r="B169" s="5">
        <v>8127352.8399999999</v>
      </c>
      <c r="C169" s="77"/>
      <c r="D169" s="34">
        <v>7366275.21</v>
      </c>
    </row>
    <row r="170" spans="1:4" s="3" customFormat="1" ht="18" customHeight="1">
      <c r="A170" s="9" t="s">
        <v>82</v>
      </c>
      <c r="B170" s="5">
        <v>1127165.8999999999</v>
      </c>
      <c r="C170" s="77"/>
      <c r="D170" s="34">
        <v>1175455.6499999999</v>
      </c>
    </row>
    <row r="171" spans="1:4" s="3" customFormat="1" ht="18" customHeight="1" thickBot="1">
      <c r="A171" s="7" t="s">
        <v>83</v>
      </c>
      <c r="B171" s="78">
        <f>SUM(B168:B170)</f>
        <v>17338659.949999999</v>
      </c>
      <c r="C171" s="74"/>
      <c r="D171" s="78">
        <f>SUM(D168:D170)</f>
        <v>15836385.290000001</v>
      </c>
    </row>
    <row r="172" spans="1:4" s="3" customFormat="1" ht="6" customHeight="1" thickTop="1">
      <c r="A172" s="7"/>
      <c r="B172" s="79"/>
      <c r="C172" s="74"/>
      <c r="D172" s="79"/>
    </row>
    <row r="173" spans="1:4" s="3" customFormat="1" ht="4.5" customHeight="1">
      <c r="A173" s="7"/>
      <c r="B173" s="79"/>
      <c r="C173" s="74"/>
      <c r="D173" s="79"/>
    </row>
    <row r="174" spans="1:4" s="3" customFormat="1" ht="18" customHeight="1">
      <c r="A174" s="22"/>
      <c r="B174" s="22"/>
      <c r="C174" s="22"/>
      <c r="D174" s="22"/>
    </row>
    <row r="175" spans="1:4" s="3" customFormat="1" ht="18" customHeight="1">
      <c r="A175" s="7" t="s">
        <v>128</v>
      </c>
      <c r="B175" s="28"/>
      <c r="C175" s="8"/>
      <c r="D175" s="8"/>
    </row>
    <row r="176" spans="1:4" s="3" customFormat="1" ht="46.5" customHeight="1">
      <c r="A176" s="261" t="s">
        <v>147</v>
      </c>
      <c r="B176" s="261"/>
      <c r="C176" s="261"/>
      <c r="D176" s="261"/>
    </row>
    <row r="177" spans="1:6" s="3" customFormat="1" ht="18" customHeight="1">
      <c r="A177" s="10" t="s">
        <v>59</v>
      </c>
      <c r="B177" s="29">
        <v>2018</v>
      </c>
      <c r="C177" s="12"/>
      <c r="D177" s="29">
        <v>2017</v>
      </c>
    </row>
    <row r="178" spans="1:6" s="3" customFormat="1" ht="18" customHeight="1">
      <c r="A178" s="14" t="s">
        <v>84</v>
      </c>
      <c r="B178" s="16">
        <v>30154268.100000001</v>
      </c>
      <c r="C178" s="14"/>
      <c r="D178" s="16">
        <v>22952216.879999999</v>
      </c>
    </row>
    <row r="179" spans="1:6" s="3" customFormat="1" ht="18" customHeight="1" thickBot="1">
      <c r="A179" s="7" t="s">
        <v>85</v>
      </c>
      <c r="B179" s="78">
        <f>SUM(B178)</f>
        <v>30154268.100000001</v>
      </c>
      <c r="C179" s="9"/>
      <c r="D179" s="78">
        <f>SUM(D178)</f>
        <v>22952216.879999999</v>
      </c>
    </row>
    <row r="180" spans="1:6" s="3" customFormat="1" ht="14.1" customHeight="1" thickTop="1">
      <c r="A180" s="7"/>
      <c r="B180" s="61"/>
      <c r="C180" s="8"/>
      <c r="D180" s="8"/>
      <c r="F180" s="6"/>
    </row>
    <row r="181" spans="1:6" s="3" customFormat="1" ht="18" customHeight="1">
      <c r="A181" s="7" t="s">
        <v>132</v>
      </c>
      <c r="B181" s="28"/>
      <c r="C181" s="8"/>
      <c r="D181" s="56"/>
    </row>
    <row r="182" spans="1:6" s="3" customFormat="1" ht="45" customHeight="1">
      <c r="A182" s="260" t="s">
        <v>148</v>
      </c>
      <c r="B182" s="260"/>
      <c r="C182" s="260"/>
      <c r="D182" s="260"/>
    </row>
    <row r="183" spans="1:6" s="3" customFormat="1" ht="18" customHeight="1">
      <c r="A183" s="10" t="s">
        <v>59</v>
      </c>
      <c r="B183" s="13">
        <v>2018</v>
      </c>
      <c r="C183" s="12"/>
      <c r="D183" s="13">
        <v>2017</v>
      </c>
    </row>
    <row r="184" spans="1:6" s="3" customFormat="1" ht="18" customHeight="1">
      <c r="A184" s="9" t="s">
        <v>86</v>
      </c>
      <c r="B184" s="5">
        <v>4910055.9800000004</v>
      </c>
      <c r="C184" s="16"/>
      <c r="D184" s="16">
        <v>4229963.45</v>
      </c>
    </row>
    <row r="185" spans="1:6" s="3" customFormat="1" ht="18" customHeight="1">
      <c r="A185" s="9" t="s">
        <v>87</v>
      </c>
      <c r="B185" s="5">
        <v>3565313.75</v>
      </c>
      <c r="C185" s="16"/>
      <c r="D185" s="16">
        <v>3838673.3</v>
      </c>
    </row>
    <row r="186" spans="1:6" s="3" customFormat="1" ht="18" customHeight="1">
      <c r="A186" s="9" t="s">
        <v>88</v>
      </c>
      <c r="B186" s="5">
        <v>3104999.96</v>
      </c>
      <c r="C186" s="23"/>
      <c r="D186" s="16">
        <v>2538757.85</v>
      </c>
    </row>
    <row r="187" spans="1:6" s="3" customFormat="1" ht="18" customHeight="1">
      <c r="A187" s="9" t="s">
        <v>89</v>
      </c>
      <c r="B187" s="5">
        <v>3753189.74</v>
      </c>
      <c r="C187" s="23"/>
      <c r="D187" s="16">
        <v>1560628.26</v>
      </c>
    </row>
    <row r="188" spans="1:6" s="3" customFormat="1" ht="18" customHeight="1">
      <c r="A188" s="9" t="s">
        <v>90</v>
      </c>
      <c r="B188" s="5">
        <v>1795815.35</v>
      </c>
      <c r="C188" s="23"/>
      <c r="D188" s="16">
        <v>1303364.7</v>
      </c>
    </row>
    <row r="189" spans="1:6" s="3" customFormat="1" ht="18" customHeight="1">
      <c r="A189" s="9" t="s">
        <v>91</v>
      </c>
      <c r="B189" s="5">
        <v>1268643.8400000001</v>
      </c>
      <c r="C189" s="23"/>
      <c r="D189" s="16">
        <v>1580416.8</v>
      </c>
    </row>
    <row r="190" spans="1:6" s="3" customFormat="1" ht="18" customHeight="1">
      <c r="A190" s="9" t="s">
        <v>92</v>
      </c>
      <c r="B190" s="5">
        <v>1219185.3999999999</v>
      </c>
      <c r="C190" s="23"/>
      <c r="D190" s="16">
        <v>638912.84</v>
      </c>
    </row>
    <row r="191" spans="1:6" s="3" customFormat="1" ht="18" customHeight="1">
      <c r="A191" s="9" t="s">
        <v>93</v>
      </c>
      <c r="B191" s="5">
        <v>2331220.42</v>
      </c>
      <c r="C191" s="23"/>
      <c r="D191" s="16">
        <v>3141277.62</v>
      </c>
    </row>
    <row r="192" spans="1:6" s="3" customFormat="1" ht="18" customHeight="1">
      <c r="A192" s="9" t="s">
        <v>94</v>
      </c>
      <c r="B192" s="5">
        <v>6103.99</v>
      </c>
      <c r="C192" s="23"/>
      <c r="D192" s="16">
        <v>5857.94</v>
      </c>
    </row>
    <row r="193" spans="1:4" s="3" customFormat="1" ht="18" customHeight="1">
      <c r="A193" s="9" t="s">
        <v>95</v>
      </c>
      <c r="B193" s="5">
        <v>5694900.1100000003</v>
      </c>
      <c r="C193" s="23"/>
      <c r="D193" s="16">
        <v>3622080.13</v>
      </c>
    </row>
    <row r="194" spans="1:4" s="3" customFormat="1" ht="18" customHeight="1">
      <c r="A194" s="9" t="s">
        <v>96</v>
      </c>
      <c r="B194" s="5">
        <v>900</v>
      </c>
      <c r="C194" s="23"/>
      <c r="D194" s="16">
        <v>4992</v>
      </c>
    </row>
    <row r="195" spans="1:4" s="3" customFormat="1" ht="18" customHeight="1">
      <c r="A195" s="9" t="s">
        <v>97</v>
      </c>
      <c r="B195" s="5">
        <v>86600</v>
      </c>
      <c r="C195" s="23"/>
      <c r="D195" s="16">
        <v>5700</v>
      </c>
    </row>
    <row r="196" spans="1:4" s="3" customFormat="1" ht="18" customHeight="1">
      <c r="A196" s="9" t="s">
        <v>98</v>
      </c>
      <c r="B196" s="5">
        <v>2417339.56</v>
      </c>
      <c r="C196" s="23"/>
      <c r="D196" s="16">
        <v>481591.99</v>
      </c>
    </row>
    <row r="197" spans="1:4" s="3" customFormat="1" ht="18" customHeight="1" thickBot="1">
      <c r="A197" s="80" t="s">
        <v>99</v>
      </c>
      <c r="B197" s="17">
        <f>SUM(B184:B196)</f>
        <v>30154268.099999994</v>
      </c>
      <c r="C197" s="81"/>
      <c r="D197" s="17">
        <f>SUM(D184:D196)</f>
        <v>22952216.879999999</v>
      </c>
    </row>
    <row r="198" spans="1:4" s="3" customFormat="1" ht="12" customHeight="1" thickTop="1">
      <c r="A198" s="7"/>
      <c r="B198" s="82"/>
      <c r="C198" s="83"/>
      <c r="D198" s="84"/>
    </row>
    <row r="199" spans="1:4" s="3" customFormat="1" ht="21" customHeight="1">
      <c r="A199" s="7" t="s">
        <v>131</v>
      </c>
      <c r="B199" s="28"/>
      <c r="C199" s="8"/>
      <c r="D199" s="8"/>
    </row>
    <row r="200" spans="1:4" s="3" customFormat="1" ht="32.25" customHeight="1">
      <c r="A200" s="258" t="s">
        <v>149</v>
      </c>
      <c r="B200" s="258"/>
      <c r="C200" s="258"/>
      <c r="D200" s="258"/>
    </row>
    <row r="201" spans="1:4" s="3" customFormat="1" ht="18" customHeight="1">
      <c r="A201" s="10" t="s">
        <v>59</v>
      </c>
      <c r="B201" s="29">
        <v>2018</v>
      </c>
      <c r="C201" s="12"/>
      <c r="D201" s="29">
        <v>2017</v>
      </c>
    </row>
    <row r="202" spans="1:4" s="3" customFormat="1" ht="18" customHeight="1">
      <c r="A202" s="9" t="s">
        <v>100</v>
      </c>
      <c r="B202" s="5">
        <v>1706676.73</v>
      </c>
      <c r="C202" s="45"/>
      <c r="D202" s="16">
        <v>2248991.4700000002</v>
      </c>
    </row>
    <row r="203" spans="1:4" s="3" customFormat="1" ht="18" customHeight="1">
      <c r="A203" s="9" t="s">
        <v>101</v>
      </c>
      <c r="B203" s="5">
        <v>823670.91</v>
      </c>
      <c r="C203" s="45"/>
      <c r="D203" s="16">
        <v>213188</v>
      </c>
    </row>
    <row r="204" spans="1:4" s="3" customFormat="1" ht="18" customHeight="1">
      <c r="A204" s="2" t="s">
        <v>102</v>
      </c>
      <c r="B204" s="5">
        <v>644503.15</v>
      </c>
      <c r="C204" s="45"/>
      <c r="D204" s="16">
        <v>363481.52</v>
      </c>
    </row>
    <row r="205" spans="1:4" s="3" customFormat="1" ht="18" customHeight="1">
      <c r="A205" s="2" t="s">
        <v>103</v>
      </c>
      <c r="B205" s="5">
        <v>4805595.03</v>
      </c>
      <c r="C205" s="45"/>
      <c r="D205" s="16">
        <v>2548539.31</v>
      </c>
    </row>
    <row r="206" spans="1:4" s="3" customFormat="1" ht="18" customHeight="1">
      <c r="A206" s="2" t="s">
        <v>104</v>
      </c>
      <c r="B206" s="5">
        <v>226173.16</v>
      </c>
      <c r="C206" s="45"/>
      <c r="D206" s="16">
        <v>214571.38</v>
      </c>
    </row>
    <row r="207" spans="1:4" s="3" customFormat="1" ht="18" customHeight="1">
      <c r="A207" s="2" t="s">
        <v>105</v>
      </c>
      <c r="B207" s="5">
        <v>386759.83</v>
      </c>
      <c r="C207" s="45"/>
      <c r="D207" s="16">
        <v>137760.84</v>
      </c>
    </row>
    <row r="208" spans="1:4" s="3" customFormat="1" ht="18" customHeight="1">
      <c r="A208" s="2" t="s">
        <v>106</v>
      </c>
      <c r="B208" s="5">
        <v>7731448.4800000004</v>
      </c>
      <c r="C208" s="45"/>
      <c r="D208" s="16">
        <f>4258404.73+510915.35</f>
        <v>4769320.08</v>
      </c>
    </row>
    <row r="209" spans="1:4" s="3" customFormat="1" ht="21" customHeight="1" thickBot="1">
      <c r="A209" s="80" t="s">
        <v>107</v>
      </c>
      <c r="B209" s="17">
        <f>SUM(B202:B208)</f>
        <v>16324827.290000001</v>
      </c>
      <c r="C209" s="85"/>
      <c r="D209" s="17">
        <f>SUM(D202:D208)</f>
        <v>10495852.600000001</v>
      </c>
    </row>
    <row r="210" spans="1:4" s="3" customFormat="1" ht="15.75" customHeight="1" thickTop="1">
      <c r="A210" s="7"/>
      <c r="B210" s="86"/>
      <c r="C210" s="8"/>
      <c r="D210" s="8"/>
    </row>
    <row r="211" spans="1:4" s="3" customFormat="1" ht="27" customHeight="1">
      <c r="A211" s="7" t="s">
        <v>130</v>
      </c>
      <c r="B211" s="60">
        <f>B209+B197</f>
        <v>46479095.389999993</v>
      </c>
      <c r="C211" s="8"/>
      <c r="D211" s="60"/>
    </row>
    <row r="212" spans="1:4" s="3" customFormat="1" ht="28.5" customHeight="1">
      <c r="A212" s="258" t="s">
        <v>150</v>
      </c>
      <c r="B212" s="258"/>
      <c r="C212" s="258"/>
      <c r="D212" s="258"/>
    </row>
    <row r="213" spans="1:4" s="3" customFormat="1" ht="24" customHeight="1">
      <c r="A213" s="10" t="s">
        <v>59</v>
      </c>
      <c r="B213" s="29">
        <v>2018</v>
      </c>
      <c r="C213" s="12"/>
      <c r="D213" s="13">
        <v>2017</v>
      </c>
    </row>
    <row r="214" spans="1:4" s="3" customFormat="1" ht="18" customHeight="1">
      <c r="A214" s="9" t="s">
        <v>108</v>
      </c>
      <c r="B214" s="5">
        <v>60422</v>
      </c>
      <c r="C214" s="45"/>
      <c r="D214" s="16">
        <v>64073.62</v>
      </c>
    </row>
    <row r="215" spans="1:4" s="3" customFormat="1" ht="20.25" customHeight="1">
      <c r="A215" s="9" t="s">
        <v>109</v>
      </c>
      <c r="B215" s="5">
        <f>154000+49419.5</f>
        <v>203419.5</v>
      </c>
      <c r="C215" s="45"/>
      <c r="D215" s="16">
        <v>166245.1</v>
      </c>
    </row>
    <row r="216" spans="1:4" s="3" customFormat="1" ht="18" customHeight="1" thickBot="1">
      <c r="A216" s="7" t="s">
        <v>110</v>
      </c>
      <c r="B216" s="17">
        <f>SUM(B214:B215)</f>
        <v>263841.5</v>
      </c>
      <c r="C216" s="43"/>
      <c r="D216" s="17">
        <f>SUM(D214:D215)</f>
        <v>230318.72</v>
      </c>
    </row>
    <row r="217" spans="1:4" s="3" customFormat="1" ht="9.9499999999999993" customHeight="1" thickTop="1">
      <c r="A217" s="9"/>
      <c r="B217" s="45"/>
      <c r="C217" s="45"/>
      <c r="D217" s="45"/>
    </row>
    <row r="218" spans="1:4" s="3" customFormat="1" ht="18" customHeight="1">
      <c r="A218" s="7" t="s">
        <v>129</v>
      </c>
      <c r="B218" s="8"/>
      <c r="C218" s="8"/>
      <c r="D218" s="8"/>
    </row>
    <row r="219" spans="1:4" s="3" customFormat="1" ht="33" customHeight="1">
      <c r="A219" s="258" t="s">
        <v>151</v>
      </c>
      <c r="B219" s="258"/>
      <c r="C219" s="258"/>
      <c r="D219" s="258"/>
    </row>
    <row r="220" spans="1:4" s="3" customFormat="1" ht="18.75" customHeight="1">
      <c r="A220" s="10" t="s">
        <v>59</v>
      </c>
      <c r="B220" s="87">
        <v>2018</v>
      </c>
      <c r="C220" s="12"/>
      <c r="D220" s="13">
        <v>2017</v>
      </c>
    </row>
    <row r="221" spans="1:4" s="3" customFormat="1" ht="17.25" customHeight="1">
      <c r="A221" s="9" t="s">
        <v>111</v>
      </c>
      <c r="B221" s="6">
        <v>35236.92</v>
      </c>
      <c r="C221" s="88"/>
      <c r="D221" s="58">
        <v>55036.93</v>
      </c>
    </row>
    <row r="222" spans="1:4" s="3" customFormat="1" ht="18" customHeight="1" thickBot="1">
      <c r="A222" s="7" t="s">
        <v>112</v>
      </c>
      <c r="B222" s="17">
        <f>SUM(B221)</f>
        <v>35236.92</v>
      </c>
      <c r="C222" s="89"/>
      <c r="D222" s="17">
        <f>SUM(D221)</f>
        <v>55036.93</v>
      </c>
    </row>
    <row r="223" spans="1:4" s="3" customFormat="1" thickTop="1">
      <c r="A223" s="61"/>
      <c r="B223" s="61"/>
      <c r="C223" s="61"/>
      <c r="D223" s="61"/>
    </row>
    <row r="224" spans="1:4" s="3" customFormat="1" ht="14.25">
      <c r="A224" s="15"/>
      <c r="B224" s="61"/>
      <c r="C224" s="61"/>
      <c r="D224" s="61"/>
    </row>
    <row r="225" spans="1:4" s="3" customFormat="1" ht="14.25">
      <c r="A225" s="7"/>
      <c r="B225" s="61"/>
      <c r="C225" s="61"/>
      <c r="D225" s="61"/>
    </row>
  </sheetData>
  <mergeCells count="24">
    <mergeCell ref="A110:D110"/>
    <mergeCell ref="A2:D2"/>
    <mergeCell ref="A6:D6"/>
    <mergeCell ref="A13:B13"/>
    <mergeCell ref="A15:D15"/>
    <mergeCell ref="A33:D33"/>
    <mergeCell ref="A43:D43"/>
    <mergeCell ref="A51:D51"/>
    <mergeCell ref="A72:D72"/>
    <mergeCell ref="A80:D80"/>
    <mergeCell ref="A89:D89"/>
    <mergeCell ref="A98:D100"/>
    <mergeCell ref="A219:D219"/>
    <mergeCell ref="A115:D115"/>
    <mergeCell ref="A119:D119"/>
    <mergeCell ref="A125:D125"/>
    <mergeCell ref="A136:D136"/>
    <mergeCell ref="A151:D151"/>
    <mergeCell ref="A158:D158"/>
    <mergeCell ref="A165:D165"/>
    <mergeCell ref="A176:D176"/>
    <mergeCell ref="A182:D182"/>
    <mergeCell ref="A200:D200"/>
    <mergeCell ref="A212:D212"/>
  </mergeCells>
  <printOptions horizontalCentered="1"/>
  <pageMargins left="0.2" right="0.2" top="0.3" bottom="0.1" header="0.3" footer="0.1"/>
  <pageSetup paperSize="9" scale="80" fitToHeight="3" orientation="portrait" r:id="rId1"/>
  <rowBreaks count="4" manualBreakCount="4">
    <brk id="41" max="3" man="1"/>
    <brk id="86" max="3" man="1"/>
    <brk id="131" max="3" man="1"/>
    <brk id="174" max="3" man="1"/>
  </rowBreaks>
  <ignoredErrors>
    <ignoredError sqref="D12 D30 D49 B85 D107 D131 D197 D216 D38 B49 B197 B209 B216 B30 D64 D171 B171 B38 B12 B1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Notas real</vt:lpstr>
      <vt:lpstr>Otras </vt:lpstr>
      <vt:lpstr>' Notas real'!Área_de_impresión</vt:lpstr>
      <vt:lpstr>'Otras '!Área_de_impresión</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pedro</cp:lastModifiedBy>
  <cp:lastPrinted>2023-01-25T14:25:43Z</cp:lastPrinted>
  <dcterms:created xsi:type="dcterms:W3CDTF">2018-05-02T13:48:18Z</dcterms:created>
  <dcterms:modified xsi:type="dcterms:W3CDTF">2023-01-25T14:47:49Z</dcterms:modified>
</cp:coreProperties>
</file>